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A:\SET\2020\M-12\"/>
    </mc:Choice>
  </mc:AlternateContent>
  <xr:revisionPtr revIDLastSave="0" documentId="13_ncr:1_{50F91D48-495E-41AD-9E9C-B8C76C306899}" xr6:coauthVersionLast="45" xr6:coauthVersionMax="45" xr10:uidLastSave="{00000000-0000-0000-0000-000000000000}"/>
  <bookViews>
    <workbookView xWindow="-110" yWindow="-110" windowWidth="19420" windowHeight="10420" activeTab="8" xr2:uid="{00000000-000D-0000-FFFF-FFFF00000000}"/>
  </bookViews>
  <sheets>
    <sheet name="BS7-9" sheetId="1" r:id="rId1"/>
    <sheet name="PL10-11" sheetId="2" r:id="rId2"/>
    <sheet name="Sheet2" sheetId="10" state="hidden" r:id="rId3"/>
    <sheet name="Sheet1" sheetId="9" state="hidden" r:id="rId4"/>
    <sheet name="SHC12" sheetId="8" r:id="rId5"/>
    <sheet name="SHC13" sheetId="3" r:id="rId6"/>
    <sheet name="SHS14" sheetId="11" r:id="rId7"/>
    <sheet name="SHS15" sheetId="4" r:id="rId8"/>
    <sheet name="CF16-17" sheetId="7" r:id="rId9"/>
  </sheets>
  <definedNames>
    <definedName name="_xlnm.Print_Area" localSheetId="0">'BS7-9'!$A$1:$O$88</definedName>
    <definedName name="_xlnm.Print_Area" localSheetId="8">'CF16-17'!$A$1:$M$97</definedName>
    <definedName name="_xlnm.Print_Area" localSheetId="1">'PL10-11'!$A$1:$J$65</definedName>
    <definedName name="_xlnm.Print_Area" localSheetId="4">'SHC12'!$A$1:$V$31</definedName>
    <definedName name="_xlnm.Print_Area" localSheetId="5">'SHC13'!$A$1:$V$33</definedName>
    <definedName name="_xlnm.Print_Area" localSheetId="6">'SHS14'!$A$1:$N$26</definedName>
    <definedName name="_xlnm.Print_Area" localSheetId="7">'SHS15'!$A$1:$N$27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" i="1" l="1"/>
  <c r="D9" i="1"/>
  <c r="N25" i="11" l="1"/>
  <c r="L25" i="11"/>
  <c r="J25" i="11"/>
  <c r="H25" i="11"/>
  <c r="F25" i="11"/>
  <c r="D25" i="11"/>
  <c r="V30" i="8"/>
  <c r="T30" i="8"/>
  <c r="P30" i="8"/>
  <c r="N30" i="8"/>
  <c r="L30" i="8"/>
  <c r="J30" i="8"/>
  <c r="H30" i="8"/>
  <c r="F30" i="8"/>
  <c r="D30" i="8"/>
  <c r="P11" i="8"/>
  <c r="V11" i="8" s="1"/>
  <c r="D83" i="1" l="1"/>
  <c r="D82" i="1"/>
  <c r="J83" i="1"/>
  <c r="J82" i="1"/>
  <c r="T22" i="3" l="1"/>
  <c r="V22" i="3"/>
  <c r="N22" i="3" l="1"/>
  <c r="F21" i="2" l="1"/>
  <c r="F18" i="2"/>
  <c r="F10" i="2"/>
  <c r="K52" i="7" l="1"/>
  <c r="F98" i="7" l="1"/>
  <c r="H98" i="7" l="1"/>
  <c r="J98" i="7"/>
  <c r="L98" i="7"/>
  <c r="G38" i="7"/>
  <c r="T29" i="3" l="1"/>
  <c r="T27" i="3"/>
  <c r="P16" i="3"/>
  <c r="P15" i="3"/>
  <c r="N17" i="4"/>
  <c r="N18" i="4" s="1"/>
  <c r="N15" i="4"/>
  <c r="N16" i="4"/>
  <c r="F18" i="4"/>
  <c r="F19" i="4" s="1"/>
  <c r="D18" i="4"/>
  <c r="D19" i="4" s="1"/>
  <c r="H18" i="4"/>
  <c r="H19" i="4" s="1"/>
  <c r="V15" i="4" l="1"/>
  <c r="J18" i="1" l="1"/>
  <c r="J32" i="1" l="1"/>
  <c r="H15" i="2" l="1"/>
  <c r="F19" i="2" l="1"/>
  <c r="L18" i="4" l="1"/>
  <c r="L19" i="4" s="1"/>
  <c r="J18" i="4"/>
  <c r="J19" i="4" s="1"/>
  <c r="J27" i="4" s="1"/>
  <c r="J28" i="4" s="1"/>
  <c r="H27" i="4"/>
  <c r="H28" i="4" s="1"/>
  <c r="D27" i="11"/>
  <c r="D16" i="11"/>
  <c r="D17" i="11" s="1"/>
  <c r="V17" i="3"/>
  <c r="P17" i="3"/>
  <c r="T18" i="3"/>
  <c r="N18" i="3"/>
  <c r="L18" i="3"/>
  <c r="L32" i="3" s="1"/>
  <c r="J18" i="3"/>
  <c r="J32" i="3" s="1"/>
  <c r="H18" i="3"/>
  <c r="H32" i="3" s="1"/>
  <c r="F18" i="3"/>
  <c r="F32" i="3" s="1"/>
  <c r="D18" i="3"/>
  <c r="D32" i="3" s="1"/>
  <c r="J23" i="2"/>
  <c r="F26" i="2"/>
  <c r="H23" i="2"/>
  <c r="D23" i="2"/>
  <c r="J22" i="11" l="1"/>
  <c r="H22" i="11"/>
  <c r="F22" i="11"/>
  <c r="D22" i="11"/>
  <c r="N21" i="11"/>
  <c r="N20" i="11"/>
  <c r="L22" i="11"/>
  <c r="L16" i="11"/>
  <c r="L17" i="11" s="1"/>
  <c r="J16" i="11"/>
  <c r="J17" i="11" s="1"/>
  <c r="H16" i="11"/>
  <c r="H17" i="11" s="1"/>
  <c r="F16" i="11"/>
  <c r="F17" i="11" s="1"/>
  <c r="N15" i="11"/>
  <c r="P29" i="8"/>
  <c r="V29" i="8" s="1"/>
  <c r="R27" i="8"/>
  <c r="L27" i="8"/>
  <c r="J27" i="8"/>
  <c r="H27" i="8"/>
  <c r="F27" i="8"/>
  <c r="D27" i="8"/>
  <c r="P26" i="8"/>
  <c r="V26" i="8" s="1"/>
  <c r="T27" i="8"/>
  <c r="P25" i="8"/>
  <c r="V25" i="8" s="1"/>
  <c r="T21" i="8"/>
  <c r="R21" i="8"/>
  <c r="L21" i="8"/>
  <c r="J21" i="8"/>
  <c r="H21" i="8"/>
  <c r="F21" i="8"/>
  <c r="D21" i="8"/>
  <c r="N20" i="8"/>
  <c r="P20" i="8" s="1"/>
  <c r="V20" i="8" s="1"/>
  <c r="P19" i="8"/>
  <c r="T16" i="8"/>
  <c r="T22" i="8" s="1"/>
  <c r="R16" i="8"/>
  <c r="R22" i="8" s="1"/>
  <c r="N16" i="8"/>
  <c r="L16" i="8"/>
  <c r="L22" i="8" s="1"/>
  <c r="H16" i="8"/>
  <c r="F16" i="8"/>
  <c r="D16" i="8"/>
  <c r="P15" i="8"/>
  <c r="M84" i="7"/>
  <c r="M56" i="7"/>
  <c r="M55" i="7"/>
  <c r="I93" i="7"/>
  <c r="I84" i="7"/>
  <c r="I63" i="7"/>
  <c r="M36" i="7"/>
  <c r="M12" i="7"/>
  <c r="I36" i="7"/>
  <c r="I37" i="7"/>
  <c r="I33" i="7"/>
  <c r="I29" i="7"/>
  <c r="I20" i="7"/>
  <c r="I15" i="7"/>
  <c r="I12" i="7"/>
  <c r="J42" i="2"/>
  <c r="J41" i="2"/>
  <c r="J15" i="2"/>
  <c r="F42" i="2"/>
  <c r="F41" i="2"/>
  <c r="F22" i="2"/>
  <c r="F20" i="2"/>
  <c r="F15" i="2"/>
  <c r="H27" i="11" l="1"/>
  <c r="R30" i="8"/>
  <c r="D22" i="8"/>
  <c r="H22" i="8"/>
  <c r="F22" i="8"/>
  <c r="M63" i="7"/>
  <c r="N16" i="11"/>
  <c r="N17" i="11" s="1"/>
  <c r="F23" i="2"/>
  <c r="N22" i="11"/>
  <c r="V15" i="8"/>
  <c r="V16" i="8" s="1"/>
  <c r="P16" i="8"/>
  <c r="P21" i="8"/>
  <c r="V27" i="8"/>
  <c r="N27" i="8"/>
  <c r="J16" i="8"/>
  <c r="J22" i="8" s="1"/>
  <c r="V19" i="8"/>
  <c r="V21" i="8" s="1"/>
  <c r="P27" i="8"/>
  <c r="N21" i="8"/>
  <c r="N22" i="8" s="1"/>
  <c r="P22" i="8" l="1"/>
  <c r="V22" i="8"/>
  <c r="J84" i="1"/>
  <c r="L84" i="1"/>
  <c r="L86" i="1" s="1"/>
  <c r="F83" i="1"/>
  <c r="F84" i="1" s="1"/>
  <c r="F86" i="1" s="1"/>
  <c r="L62" i="1"/>
  <c r="L48" i="1"/>
  <c r="L55" i="1" s="1"/>
  <c r="F62" i="1"/>
  <c r="F48" i="1"/>
  <c r="F45" i="1"/>
  <c r="F55" i="1" s="1"/>
  <c r="L32" i="1"/>
  <c r="L18" i="1"/>
  <c r="F32" i="1"/>
  <c r="F17" i="1"/>
  <c r="F18" i="1" s="1"/>
  <c r="L64" i="1" l="1"/>
  <c r="L88" i="1" s="1"/>
  <c r="F64" i="1"/>
  <c r="F88" i="1" s="1"/>
  <c r="L34" i="1"/>
  <c r="F34" i="1"/>
  <c r="AK33" i="7"/>
  <c r="AC7" i="7" l="1"/>
  <c r="AC6" i="7"/>
  <c r="AC5" i="7"/>
  <c r="AK11" i="7" l="1"/>
  <c r="AK13" i="7"/>
  <c r="AK14" i="7"/>
  <c r="AK15" i="7"/>
  <c r="AK16" i="7"/>
  <c r="AK17" i="7"/>
  <c r="AK18" i="7"/>
  <c r="AK20" i="7"/>
  <c r="AK24" i="7"/>
  <c r="AK25" i="7"/>
  <c r="AK27" i="7"/>
  <c r="AK28" i="7"/>
  <c r="AK29" i="7"/>
  <c r="AK30" i="7"/>
  <c r="AK31" i="7"/>
  <c r="AK32" i="7"/>
  <c r="AK34" i="7"/>
  <c r="AK35" i="7"/>
  <c r="AK37" i="7"/>
  <c r="AK38" i="7"/>
  <c r="AK39" i="7"/>
  <c r="AK41" i="7"/>
  <c r="AK43" i="7"/>
  <c r="AK44" i="7"/>
  <c r="AK45" i="7"/>
  <c r="AK46" i="7"/>
  <c r="AK47" i="7"/>
  <c r="AK48" i="7"/>
  <c r="AK49" i="7"/>
  <c r="AK50" i="7"/>
  <c r="AK51" i="7"/>
  <c r="AK52" i="7"/>
  <c r="AK55" i="7"/>
  <c r="AK57" i="7"/>
  <c r="AK58" i="7"/>
  <c r="AK60" i="7"/>
  <c r="AK59" i="7"/>
  <c r="AK61" i="7"/>
  <c r="AK62" i="7"/>
  <c r="AK64" i="7"/>
  <c r="AK65" i="7"/>
  <c r="AK66" i="7"/>
  <c r="AK69" i="7"/>
  <c r="AK70" i="7"/>
  <c r="AK71" i="7"/>
  <c r="AK72" i="7"/>
  <c r="AK73" i="7"/>
  <c r="AK74" i="7"/>
  <c r="AK75" i="7"/>
  <c r="AK76" i="7"/>
  <c r="AK77" i="7"/>
  <c r="AK78" i="7"/>
  <c r="AK79" i="7"/>
  <c r="AK80" i="7"/>
  <c r="AK81" i="7"/>
  <c r="AK82" i="7"/>
  <c r="AK83" i="7"/>
  <c r="AK85" i="7"/>
  <c r="AK87" i="7"/>
  <c r="AK88" i="7"/>
  <c r="AK89" i="7"/>
  <c r="AK91" i="7"/>
  <c r="AK92" i="7"/>
  <c r="AK93" i="7"/>
  <c r="AK94" i="7"/>
  <c r="AK95" i="7"/>
  <c r="AK96" i="7"/>
  <c r="AK97" i="7"/>
  <c r="AK56" i="7" l="1"/>
  <c r="AK22" i="7" l="1"/>
  <c r="AI55" i="7" l="1"/>
  <c r="AK36" i="7" l="1"/>
  <c r="K63" i="7"/>
  <c r="AK63" i="7" s="1"/>
  <c r="AK12" i="7" l="1"/>
  <c r="T23" i="3" l="1"/>
  <c r="T24" i="3" s="1"/>
  <c r="L23" i="3"/>
  <c r="J23" i="3"/>
  <c r="H23" i="3"/>
  <c r="F23" i="3"/>
  <c r="D23" i="3"/>
  <c r="N23" i="3"/>
  <c r="P11" i="3" l="1"/>
  <c r="H72" i="2" l="1"/>
  <c r="H71" i="2"/>
  <c r="H70" i="2"/>
  <c r="N19" i="4" l="1"/>
  <c r="H24" i="4"/>
  <c r="D41" i="2" l="1"/>
  <c r="D55" i="1" l="1"/>
  <c r="J86" i="1" l="1"/>
  <c r="J55" i="1" l="1"/>
  <c r="J34" i="1" l="1"/>
  <c r="P31" i="3"/>
  <c r="V31" i="3" s="1"/>
  <c r="D24" i="4" l="1"/>
  <c r="J29" i="3"/>
  <c r="D15" i="2"/>
  <c r="D25" i="2" s="1"/>
  <c r="D29" i="2" s="1"/>
  <c r="H45" i="1"/>
  <c r="J24" i="3" l="1"/>
  <c r="Z109" i="7" l="1"/>
  <c r="W107" i="7"/>
  <c r="U106" i="7"/>
  <c r="S106" i="7"/>
  <c r="P106" i="7" l="1"/>
  <c r="O106" i="7"/>
  <c r="Q106" i="7"/>
  <c r="J78" i="2" l="1"/>
  <c r="O18" i="7" l="1"/>
  <c r="O31" i="7" l="1"/>
  <c r="O12" i="1" l="1"/>
  <c r="M12" i="1"/>
  <c r="D32" i="1" l="1"/>
  <c r="D18" i="1"/>
  <c r="L29" i="3" l="1"/>
  <c r="P22" i="3"/>
  <c r="V16" i="3"/>
  <c r="P18" i="3"/>
  <c r="R18" i="3"/>
  <c r="V15" i="3" l="1"/>
  <c r="V18" i="3" s="1"/>
  <c r="N24" i="3"/>
  <c r="J79" i="2" l="1"/>
  <c r="F78" i="2" l="1"/>
  <c r="F79" i="2" s="1"/>
  <c r="D69" i="2"/>
  <c r="D72" i="2"/>
  <c r="D71" i="2"/>
  <c r="D70" i="2"/>
  <c r="H69" i="2"/>
  <c r="H74" i="2" s="1"/>
  <c r="H75" i="2" s="1"/>
  <c r="D74" i="2" l="1"/>
  <c r="D75" i="2" s="1"/>
  <c r="Q75" i="10" l="1"/>
  <c r="Q74" i="10"/>
  <c r="Q73" i="10"/>
  <c r="Q72" i="10"/>
  <c r="Q71" i="10"/>
  <c r="Q70" i="10"/>
  <c r="Q58" i="10"/>
  <c r="Q57" i="10"/>
  <c r="Q56" i="10"/>
  <c r="Q55" i="10"/>
  <c r="Q54" i="10"/>
  <c r="Q53" i="10"/>
  <c r="Q52" i="10"/>
  <c r="Q51" i="10"/>
  <c r="Q48" i="10"/>
  <c r="Q47" i="10"/>
  <c r="Q46" i="10"/>
  <c r="Q45" i="10"/>
  <c r="Q44" i="10"/>
  <c r="Q43" i="10"/>
  <c r="Q42" i="10"/>
  <c r="Q41" i="10"/>
  <c r="Q40" i="10"/>
  <c r="Q29" i="10"/>
  <c r="Q27" i="10"/>
  <c r="Q26" i="10"/>
  <c r="Q25" i="10"/>
  <c r="Q24" i="10"/>
  <c r="Q23" i="10"/>
  <c r="Q22" i="10"/>
  <c r="Q21" i="10"/>
  <c r="Q20" i="10"/>
  <c r="Q17" i="10"/>
  <c r="Q16" i="10"/>
  <c r="Q15" i="10"/>
  <c r="Q14" i="10"/>
  <c r="Q13" i="10"/>
  <c r="Q12" i="10"/>
  <c r="Q11" i="10"/>
  <c r="Q10" i="10"/>
  <c r="M75" i="10"/>
  <c r="M74" i="10"/>
  <c r="M73" i="10"/>
  <c r="M72" i="10"/>
  <c r="M71" i="10"/>
  <c r="M70" i="10"/>
  <c r="M56" i="10"/>
  <c r="M55" i="10"/>
  <c r="M54" i="10"/>
  <c r="M53" i="10"/>
  <c r="M52" i="10"/>
  <c r="M51" i="10"/>
  <c r="M48" i="10"/>
  <c r="M47" i="10"/>
  <c r="M46" i="10"/>
  <c r="M45" i="10"/>
  <c r="M44" i="10"/>
  <c r="M43" i="10"/>
  <c r="M42" i="10"/>
  <c r="M41" i="10"/>
  <c r="M40" i="10"/>
  <c r="M27" i="10"/>
  <c r="M26" i="10"/>
  <c r="M25" i="10"/>
  <c r="M24" i="10"/>
  <c r="M23" i="10"/>
  <c r="M22" i="10"/>
  <c r="M21" i="10"/>
  <c r="M20" i="10"/>
  <c r="M17" i="10"/>
  <c r="M16" i="10"/>
  <c r="M15" i="10"/>
  <c r="M14" i="10"/>
  <c r="M13" i="10"/>
  <c r="M12" i="10"/>
  <c r="M11" i="10"/>
  <c r="M10" i="10"/>
  <c r="I79" i="10"/>
  <c r="I74" i="10"/>
  <c r="I72" i="10"/>
  <c r="I71" i="10"/>
  <c r="I70" i="10"/>
  <c r="I55" i="10"/>
  <c r="I54" i="10"/>
  <c r="I52" i="10"/>
  <c r="I47" i="10"/>
  <c r="I46" i="10"/>
  <c r="I45" i="10"/>
  <c r="I44" i="10"/>
  <c r="I43" i="10"/>
  <c r="I42" i="10"/>
  <c r="I41" i="10"/>
  <c r="I40" i="10"/>
  <c r="I26" i="10"/>
  <c r="I25" i="10"/>
  <c r="I24" i="10"/>
  <c r="I23" i="10"/>
  <c r="I22" i="10"/>
  <c r="I21" i="10"/>
  <c r="I20" i="10"/>
  <c r="I16" i="10"/>
  <c r="I15" i="10"/>
  <c r="I14" i="10"/>
  <c r="I13" i="10"/>
  <c r="I12" i="10"/>
  <c r="I11" i="10"/>
  <c r="I10" i="10"/>
  <c r="E74" i="10"/>
  <c r="E73" i="10"/>
  <c r="E72" i="10"/>
  <c r="E71" i="10"/>
  <c r="E70" i="10"/>
  <c r="E58" i="10"/>
  <c r="E57" i="10"/>
  <c r="E56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2" i="10"/>
  <c r="E41" i="10"/>
  <c r="E4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Q59" i="9"/>
  <c r="Q50" i="9"/>
  <c r="Q28" i="9"/>
  <c r="Q27" i="9"/>
  <c r="Q26" i="9"/>
  <c r="Q24" i="9"/>
  <c r="Q23" i="9"/>
  <c r="Q22" i="9"/>
  <c r="Q21" i="9"/>
  <c r="Q20" i="9"/>
  <c r="Q19" i="9"/>
  <c r="Q18" i="9"/>
  <c r="Q17" i="9"/>
  <c r="Q14" i="9"/>
  <c r="Q13" i="9"/>
  <c r="Q12" i="9"/>
  <c r="Q11" i="9"/>
  <c r="Q10" i="9"/>
  <c r="M137" i="9"/>
  <c r="M135" i="9"/>
  <c r="M133" i="9"/>
  <c r="M130" i="9"/>
  <c r="M128" i="9"/>
  <c r="M118" i="9"/>
  <c r="M117" i="9"/>
  <c r="M116" i="9"/>
  <c r="M114" i="9"/>
  <c r="M112" i="9"/>
  <c r="M102" i="9"/>
  <c r="M101" i="9"/>
  <c r="M100" i="9"/>
  <c r="M99" i="9"/>
  <c r="M98" i="9"/>
  <c r="M97" i="9"/>
  <c r="M96" i="9"/>
  <c r="M95" i="9"/>
  <c r="M92" i="9"/>
  <c r="M91" i="9"/>
  <c r="M90" i="9"/>
  <c r="M89" i="9"/>
  <c r="M88" i="9"/>
  <c r="M59" i="9"/>
  <c r="M57" i="9"/>
  <c r="M56" i="9"/>
  <c r="M55" i="9"/>
  <c r="M52" i="9"/>
  <c r="M51" i="9"/>
  <c r="M50" i="9"/>
  <c r="M28" i="9"/>
  <c r="M27" i="9"/>
  <c r="M26" i="9"/>
  <c r="M24" i="9"/>
  <c r="M23" i="9"/>
  <c r="M22" i="9"/>
  <c r="M21" i="9"/>
  <c r="M20" i="9"/>
  <c r="M19" i="9"/>
  <c r="M18" i="9"/>
  <c r="M17" i="9"/>
  <c r="M14" i="9"/>
  <c r="M13" i="9"/>
  <c r="M12" i="9"/>
  <c r="M11" i="9"/>
  <c r="M10" i="9"/>
  <c r="I137" i="9"/>
  <c r="I135" i="9"/>
  <c r="I134" i="9"/>
  <c r="I133" i="9"/>
  <c r="I130" i="9"/>
  <c r="I129" i="9"/>
  <c r="I128" i="9"/>
  <c r="I118" i="9"/>
  <c r="I106" i="9"/>
  <c r="I105" i="9"/>
  <c r="I104" i="9"/>
  <c r="I102" i="9"/>
  <c r="I101" i="9"/>
  <c r="I100" i="9"/>
  <c r="I99" i="9"/>
  <c r="I98" i="9"/>
  <c r="I97" i="9"/>
  <c r="I96" i="9"/>
  <c r="I95" i="9"/>
  <c r="I92" i="9"/>
  <c r="I91" i="9"/>
  <c r="I90" i="9"/>
  <c r="I89" i="9"/>
  <c r="I88" i="9"/>
  <c r="I59" i="9"/>
  <c r="I57" i="9"/>
  <c r="I56" i="9"/>
  <c r="I55" i="9"/>
  <c r="I52" i="9"/>
  <c r="I51" i="9"/>
  <c r="I50" i="9"/>
  <c r="I28" i="9"/>
  <c r="I27" i="9"/>
  <c r="I26" i="9"/>
  <c r="I24" i="9"/>
  <c r="I23" i="9"/>
  <c r="I22" i="9"/>
  <c r="I21" i="9"/>
  <c r="I20" i="9"/>
  <c r="I19" i="9"/>
  <c r="I18" i="9"/>
  <c r="I17" i="9"/>
  <c r="I14" i="9"/>
  <c r="I13" i="9"/>
  <c r="I12" i="9"/>
  <c r="I11" i="9"/>
  <c r="I10" i="9"/>
  <c r="E137" i="9"/>
  <c r="E135" i="9"/>
  <c r="E134" i="9"/>
  <c r="E133" i="9"/>
  <c r="E130" i="9"/>
  <c r="E129" i="9"/>
  <c r="E128" i="9"/>
  <c r="E118" i="9"/>
  <c r="E117" i="9"/>
  <c r="E116" i="9"/>
  <c r="E114" i="9"/>
  <c r="E112" i="9"/>
  <c r="E106" i="9"/>
  <c r="E105" i="9"/>
  <c r="E104" i="9"/>
  <c r="E102" i="9"/>
  <c r="E101" i="9"/>
  <c r="E100" i="9"/>
  <c r="E99" i="9"/>
  <c r="E98" i="9"/>
  <c r="E97" i="9"/>
  <c r="E96" i="9"/>
  <c r="E95" i="9"/>
  <c r="E92" i="9"/>
  <c r="E91" i="9"/>
  <c r="E90" i="9"/>
  <c r="E89" i="9"/>
  <c r="E88" i="9"/>
  <c r="E57" i="9"/>
  <c r="E56" i="9"/>
  <c r="E55" i="9"/>
  <c r="E52" i="9"/>
  <c r="E51" i="9"/>
  <c r="E50" i="9"/>
  <c r="E28" i="9"/>
  <c r="E27" i="9"/>
  <c r="E26" i="9"/>
  <c r="E24" i="9"/>
  <c r="E23" i="9"/>
  <c r="E22" i="9"/>
  <c r="E21" i="9"/>
  <c r="E20" i="9"/>
  <c r="E19" i="9"/>
  <c r="E18" i="9"/>
  <c r="E17" i="9"/>
  <c r="E14" i="9"/>
  <c r="E13" i="9"/>
  <c r="E12" i="9"/>
  <c r="E11" i="9"/>
  <c r="E10" i="9"/>
  <c r="B164" i="9"/>
  <c r="B160" i="9"/>
  <c r="F24" i="4" l="1"/>
  <c r="R29" i="3"/>
  <c r="H29" i="3"/>
  <c r="F29" i="3"/>
  <c r="D29" i="3"/>
  <c r="H80" i="1"/>
  <c r="H84" i="1" s="1"/>
  <c r="H86" i="1" s="1"/>
  <c r="H61" i="1"/>
  <c r="H60" i="1"/>
  <c r="H59" i="1"/>
  <c r="H62" i="1" s="1"/>
  <c r="H54" i="1"/>
  <c r="H49" i="1"/>
  <c r="H46" i="1"/>
  <c r="H55" i="1"/>
  <c r="H31" i="1"/>
  <c r="H29" i="1"/>
  <c r="H28" i="1"/>
  <c r="H24" i="1"/>
  <c r="H22" i="1"/>
  <c r="H30" i="1"/>
  <c r="H21" i="1"/>
  <c r="H32" i="1" s="1"/>
  <c r="H12" i="1"/>
  <c r="H11" i="1"/>
  <c r="H10" i="1"/>
  <c r="H9" i="1"/>
  <c r="H18" i="1" s="1"/>
  <c r="H64" i="1" l="1"/>
  <c r="H88" i="1" s="1"/>
  <c r="R23" i="3"/>
  <c r="R24" i="3" s="1"/>
  <c r="L24" i="3"/>
  <c r="D24" i="3"/>
  <c r="F24" i="3"/>
  <c r="H34" i="1"/>
  <c r="H90" i="1" l="1"/>
  <c r="R32" i="3"/>
  <c r="L90" i="1" l="1"/>
  <c r="F90" i="1" l="1"/>
  <c r="J24" i="4" l="1"/>
  <c r="K84" i="7" l="1"/>
  <c r="AK84" i="7" s="1"/>
  <c r="H42" i="2" l="1"/>
  <c r="L23" i="4" s="1"/>
  <c r="N23" i="4" s="1"/>
  <c r="H41" i="2" l="1"/>
  <c r="D42" i="2" l="1"/>
  <c r="J62" i="1" l="1"/>
  <c r="J64" i="1" l="1"/>
  <c r="J88" i="1" s="1"/>
  <c r="J90" i="1" s="1"/>
  <c r="D62" i="1"/>
  <c r="G84" i="7"/>
  <c r="D64" i="1" l="1"/>
  <c r="G63" i="7"/>
  <c r="T32" i="3" l="1"/>
  <c r="T35" i="3" s="1"/>
  <c r="P23" i="3"/>
  <c r="H24" i="3" l="1"/>
  <c r="P24" i="3"/>
  <c r="V23" i="3" l="1"/>
  <c r="V24" i="3" s="1"/>
  <c r="D34" i="1" l="1"/>
  <c r="D84" i="1" l="1"/>
  <c r="D86" i="1" l="1"/>
  <c r="D88" i="1" l="1"/>
  <c r="D90" i="1" s="1"/>
  <c r="V11" i="3" l="1"/>
  <c r="D11" i="4" l="1"/>
  <c r="D27" i="4" s="1"/>
  <c r="D28" i="4" l="1"/>
  <c r="F27" i="11" l="1"/>
  <c r="F11" i="4"/>
  <c r="F27" i="4" l="1"/>
  <c r="F28" i="4" s="1"/>
  <c r="N11" i="4"/>
  <c r="F25" i="2"/>
  <c r="F29" i="2" s="1"/>
  <c r="F31" i="2" s="1"/>
  <c r="F57" i="2" l="1"/>
  <c r="F55" i="2" s="1"/>
  <c r="F64" i="2" s="1"/>
  <c r="F44" i="2"/>
  <c r="F62" i="2" s="1"/>
  <c r="I10" i="7"/>
  <c r="I26" i="7" s="1"/>
  <c r="I40" i="7" s="1"/>
  <c r="I42" i="7" s="1"/>
  <c r="D31" i="2"/>
  <c r="H25" i="2"/>
  <c r="H29" i="2" s="1"/>
  <c r="J25" i="2"/>
  <c r="J29" i="2" s="1"/>
  <c r="J31" i="2" s="1"/>
  <c r="M10" i="7" s="1"/>
  <c r="M26" i="7" s="1"/>
  <c r="M40" i="7" s="1"/>
  <c r="M42" i="7" s="1"/>
  <c r="F60" i="2" l="1"/>
  <c r="H79" i="2" s="1"/>
  <c r="H31" i="2"/>
  <c r="L22" i="4" s="1"/>
  <c r="D57" i="2"/>
  <c r="D55" i="2" s="1"/>
  <c r="V28" i="3"/>
  <c r="W28" i="3" s="1"/>
  <c r="G10" i="7"/>
  <c r="M86" i="7"/>
  <c r="M90" i="7" s="1"/>
  <c r="M98" i="7" s="1"/>
  <c r="I86" i="7"/>
  <c r="I90" i="7" s="1"/>
  <c r="I98" i="7" s="1"/>
  <c r="J44" i="2"/>
  <c r="J60" i="2" s="1"/>
  <c r="J62" i="2" s="1"/>
  <c r="D44" i="2"/>
  <c r="J55" i="2"/>
  <c r="N27" i="3" l="1"/>
  <c r="P27" i="3" s="1"/>
  <c r="D60" i="2"/>
  <c r="H55" i="2"/>
  <c r="K10" i="7"/>
  <c r="H44" i="2"/>
  <c r="G26" i="7"/>
  <c r="G40" i="7" s="1"/>
  <c r="G42" i="7" s="1"/>
  <c r="G86" i="7" s="1"/>
  <c r="G90" i="7" s="1"/>
  <c r="G98" i="7" s="1"/>
  <c r="D62" i="2"/>
  <c r="N29" i="3"/>
  <c r="N32" i="3" s="1"/>
  <c r="N35" i="3" s="1"/>
  <c r="H60" i="2"/>
  <c r="H62" i="2" s="1"/>
  <c r="H57" i="2"/>
  <c r="AK10" i="7"/>
  <c r="K26" i="7"/>
  <c r="K79" i="2"/>
  <c r="N22" i="4"/>
  <c r="N24" i="4" s="1"/>
  <c r="N27" i="4" s="1"/>
  <c r="N28" i="4" s="1"/>
  <c r="L24" i="4"/>
  <c r="L27" i="4" s="1"/>
  <c r="L28" i="4" s="1"/>
  <c r="J64" i="2"/>
  <c r="J57" i="2"/>
  <c r="V27" i="3" l="1"/>
  <c r="P29" i="3"/>
  <c r="P32" i="3" s="1"/>
  <c r="AK26" i="7"/>
  <c r="K40" i="7"/>
  <c r="K42" i="7" s="1"/>
  <c r="V29" i="3" l="1"/>
  <c r="W27" i="3"/>
  <c r="AK40" i="7"/>
  <c r="V32" i="3" l="1"/>
  <c r="V35" i="3" s="1"/>
  <c r="W29" i="3"/>
  <c r="AK42" i="7"/>
  <c r="K86" i="7"/>
  <c r="K90" i="7" l="1"/>
  <c r="K98" i="7" s="1"/>
  <c r="AK86" i="7"/>
  <c r="N90" i="7" l="1"/>
  <c r="AK90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Suteera, Kamolpattana</author>
  </authors>
  <commentList>
    <comment ref="K13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Suteera, Kamolpattana:</t>
        </r>
        <r>
          <rPr>
            <sz val="9"/>
            <color indexed="81"/>
            <rFont val="Tahoma"/>
            <family val="2"/>
          </rPr>
          <t xml:space="preserve">
ตาม sublead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Sirada, Insiri</author>
  </authors>
  <commentList>
    <comment ref="M36" authorId="0" shapeId="0" xr:uid="{A54409AC-C719-42A5-8442-6EB81011F6EC}">
      <text>
        <r>
          <rPr>
            <b/>
            <sz val="9"/>
            <color indexed="81"/>
            <rFont val="Tahoma"/>
            <family val="2"/>
          </rPr>
          <t xml:space="preserve">+1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<sst xmlns="http://schemas.openxmlformats.org/spreadsheetml/2006/main" count="697" uniqueCount="289">
  <si>
    <t>บริษัท เวนดิ้ง คอร์ปอเรชั่น จำกัด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</si>
  <si>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</si>
  <si>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</si>
  <si>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</si>
  <si>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31 ธันวาคม</t>
  </si>
  <si>
    <t>1 มกราคม</t>
  </si>
  <si>
    <t>สินทรัพย์</t>
  </si>
  <si>
    <t>หมายเหตุ</t>
  </si>
  <si>
    <t>(ไม่ได้ตรวจสอบ)</t>
  </si>
  <si>
    <t>(ปรับปรุงใหม่)</t>
  </si>
  <si>
    <t>(พันบาท)</t>
  </si>
  <si>
    <t>สินทรัพย์หมุนเวียน</t>
  </si>
  <si>
    <t>เงินสดและรายการเทียบเท่าเงินสด</t>
  </si>
  <si>
    <t>ลูกหนี้การค้า</t>
  </si>
  <si>
    <t>ลูกหนี้ผ่อนชำระที่ครบกำหนดชำระภายในหนึ่งปี</t>
  </si>
  <si>
    <t xml:space="preserve">ลูกหนี้อื่น 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</si>
  <si>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</si>
  <si>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</si>
  <si>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</si>
  <si>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</si>
  <si>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ลูกหนี้ผ่อนชำระ</t>
  </si>
  <si>
    <t>เงินฝากสถาบันการเงินที่มีข้อจำกัดในการใช้</t>
  </si>
  <si>
    <t>เงินลงทุนในบริษัทย่อย</t>
  </si>
  <si>
    <t>ส่วนปรับปรุงอาคารเช่า เครื่องตกแต่งและอุปกรณ์</t>
  </si>
  <si>
    <t xml:space="preserve">สินทรัพย์ไม่มีตัวตน 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</si>
  <si>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</si>
  <si>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</si>
  <si>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</si>
  <si>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</si>
  <si>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</si>
  <si>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</si>
  <si>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เจ้าหนี้การค้า</t>
  </si>
  <si>
    <t>เจ้าหนี้อื่น</t>
  </si>
  <si>
    <t>เงินกู้ยืมระยะสั้น</t>
  </si>
  <si>
    <t>หนี้สินตามสัญญาเช่าการเงิน</t>
  </si>
  <si>
    <t>ที่ถึงกำหนดชำระภายในหนึ่งปี</t>
  </si>
  <si>
    <t>ภาษีเงินได้ค้างจ่าย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</si>
  <si>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</si>
  <si>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</si>
  <si>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</si>
  <si>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</si>
  <si>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</si>
  <si>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</si>
  <si>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</si>
  <si>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</si>
  <si>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</si>
  <si>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</si>
  <si>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ส่วนเกินมูลค่าหุ้นสามัญ</t>
  </si>
  <si>
    <t>กำไรสะสม</t>
  </si>
  <si>
    <t>ส่วนต่างจากการรวมธุรกิจภายใต้การควบคุมเดียวกัน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</si>
  <si>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</si>
  <si>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</si>
  <si>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</si>
  <si>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</si>
  <si>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</si>
  <si>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 (ไม่ได้ตรวจสอบ)</t>
  </si>
  <si>
    <t>2561</t>
  </si>
  <si>
    <t>2560</t>
  </si>
  <si>
    <t>รายได้</t>
  </si>
  <si>
    <t>รายได้จากการขาย</t>
  </si>
  <si>
    <t>รายได้จากการให้บริการ</t>
  </si>
  <si>
    <t>รายได้ดอกเบี้ยจากการขายผ่อนชำระ</t>
  </si>
  <si>
    <t>รายได้อื่น</t>
  </si>
  <si>
    <t>รวมรายได้</t>
  </si>
  <si>
    <t>ค่าใช้จ่าย</t>
  </si>
  <si>
    <t>ต้นทุนขาย</t>
  </si>
  <si>
    <t>ต้นทุนการให้บริการ</t>
  </si>
  <si>
    <t>ต้นทุนในการจัดจำหน่าย</t>
  </si>
  <si>
    <t>ค่าใช้จ่ายในการบริหาร</t>
  </si>
  <si>
    <t>ขาดทุนจากการยึดคืนสินค้า</t>
  </si>
  <si>
    <t>ต้นทุนทางการเงิน</t>
  </si>
  <si>
    <t>รวมค่าใช้จ่าย</t>
  </si>
  <si>
    <t>กำไรก่อนภาษีเงินได้</t>
  </si>
  <si>
    <t>ค่าใช้จ่ายภาษีเงินได้</t>
  </si>
  <si>
    <t>กำไรสำหรับงวด</t>
  </si>
  <si>
    <t xml:space="preserve">กำไร (ขาดทุน) เบ็ดเสร็จอื่น </t>
  </si>
  <si>
    <t>รายการที่จะไม่ถูกจัดประเภทใหม่ไว้ใน</t>
  </si>
  <si>
    <t xml:space="preserve">   กำไรหรือขาดทุนในภายหลัง</t>
  </si>
  <si>
    <t xml:space="preserve">   พนักงานที่กำหนดไว้</t>
  </si>
  <si>
    <t>ภาษีเงินได้ของรายการที่จะไม่ถูกจัดประเภทใหม่ไว้ใน</t>
  </si>
  <si>
    <t>รวมรายการที่จะไม่ถูกจัดประเภทใหม่ไว้ใน</t>
  </si>
  <si>
    <t>กำไรขาดทุนเบ็ดเสร็จอื่นสำหรับงวด - สุทธิจากภาษี</t>
  </si>
  <si>
    <t>กำไร (ขาดทุน) เบ็ดเสร็จรวมสำหรับงวด</t>
  </si>
  <si>
    <t>การแบ่งปันกำไร (ขาดทุน)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</si>
  <si>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</si>
  <si>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</si>
  <si>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>กำไร (ขาดทุน) สำหรับงวด</t>
  </si>
  <si>
    <t>การแบ่งปันกำไร (ขาดทุน) เบ็ดเสร็จรวม</t>
  </si>
  <si>
    <r>
      <t xml:space="preserve">กำไร (ขาดทุน) ต่อหุ้นขั้นพื้นฐาน </t>
    </r>
    <r>
      <rPr>
        <b/>
        <i/>
        <sz val="15"/>
        <rFont val="Angsana New"/>
        <family val="1"/>
      </rPr>
      <t>(บาท)</t>
    </r>
  </si>
  <si>
    <t xml:space="preserve">Share  BF </t>
  </si>
  <si>
    <t>Avg. share as at 31/12/60</t>
  </si>
  <si>
    <t>Avg. share as at 31/03/61</t>
  </si>
  <si>
    <t>รวมส่วนของ</t>
  </si>
  <si>
    <t>ที่ออกและ</t>
  </si>
  <si>
    <t>ส่วนเกิน</t>
  </si>
  <si>
    <t>ผู้ถือหุ้น</t>
  </si>
  <si>
    <t>ส่วนได้เสีย</t>
  </si>
  <si>
    <t>ชำระแล้ว</t>
  </si>
  <si>
    <t>การควบคุมเดียวกัน</t>
  </si>
  <si>
    <t>ของบริษัทใหญ่</t>
  </si>
  <si>
    <t>ที่ไม่มีอำนาจควบคุม</t>
  </si>
  <si>
    <t xml:space="preserve">   กำไรขาดทุนเบ็ดเสร็จอื่น</t>
  </si>
  <si>
    <t>ส่วนต่างจาก</t>
  </si>
  <si>
    <t>ส่วนของผุ้ถือหุ้นเดิม</t>
  </si>
  <si>
    <t>การรวมธุรกิจภายใต้</t>
  </si>
  <si>
    <t>ก่อนการรวมธุรกิจ</t>
  </si>
  <si>
    <t>ภายใต้การควบคุมเดียวกัน</t>
  </si>
  <si>
    <t>รายการกับผู้ถือหุ้นที่บันทึกโดยตรงเข้าส่วนของผู้ถือหุ้น</t>
  </si>
  <si>
    <t>สำหรับงวดสามเดือน</t>
  </si>
  <si>
    <t>กำไร (ขาดทุน) ก่อนภาษีเงินได้</t>
  </si>
  <si>
    <t xml:space="preserve">   ภายใต้การควบคุมเดียวกัน</t>
  </si>
  <si>
    <t>ประมาณการหนี้สินไม่หมุนเวียน</t>
  </si>
  <si>
    <t xml:space="preserve">   สำหรับผลประโยชน์พนักงาน</t>
  </si>
  <si>
    <t xml:space="preserve">   กำไร</t>
  </si>
  <si>
    <t xml:space="preserve">   การเปลี่ยนแปลงในส่วนได้เสียในบริษัทย่อย </t>
  </si>
  <si>
    <t xml:space="preserve">   รวมการเปลี่ยนแปลงในส่วนได้เสียในบริษัทย่อย</t>
  </si>
  <si>
    <t>รวมรายการกับผู้ถือหุ้นที่บันทึกโดยตรงเข้าส่วนของผู้ถือหุ้น</t>
  </si>
  <si>
    <t>กระแสเงินสดจากกิจกรรมดำเนินงาน</t>
  </si>
  <si>
    <t>ค่าเสื่อมราคาและค่าตัดจำหน่าย</t>
  </si>
  <si>
    <t>ดอกเบี้ยรับ</t>
  </si>
  <si>
    <t>การเปลี่ยนแปลงในสินทรัพย์และหนี้สินดำเนินงาน</t>
  </si>
  <si>
    <t>ภาษีเงินได้จ่ายออก</t>
  </si>
  <si>
    <t>กระแสเงินสดจากกิจกรรมลงทุน</t>
  </si>
  <si>
    <t>เงินสดจ่ายเพื่อซื้อสินทรัพย์ไม่มีตัวตน</t>
  </si>
  <si>
    <t>การได้มาซึ่งส่วนได้เสียที่ไม่มีอำนาจควบคุม</t>
  </si>
  <si>
    <t>กระแสเงินสดสุทธิใช้ไปในกิจกรรมลงทุน</t>
  </si>
  <si>
    <t>กระแสเงินสดจากกิจกรรมจัดหาเงิน</t>
  </si>
  <si>
    <t>ดอกเบี้ยจ่าย</t>
  </si>
  <si>
    <t>กระแสเงินสดสุทธิได้มาจากกิจกรรมจัดหาเงิน</t>
  </si>
  <si>
    <t>เงินสดและรายการเทียบเท่าเงินสดเพิ่มขึ้น (ลดลง) สุทธิ</t>
  </si>
  <si>
    <t>รายการที่ไม่ใช่เงินสด</t>
  </si>
  <si>
    <t>3, 10</t>
  </si>
  <si>
    <t>5, 11</t>
  </si>
  <si>
    <t>เงินสดรับจากการออกหุ้นสามัญของบริษัทย่อย</t>
  </si>
  <si>
    <t>ให้กับส่วนได้เสียที่ไม่มีอำนาจควบคุม</t>
  </si>
  <si>
    <t>ส่วนของผู้ถือหุ้นเดิมก่อนการรวมธุรกิจ</t>
  </si>
  <si>
    <t xml:space="preserve">(กลับรายการ) หนี้สูญและหนี้สงสัยจะสูญ </t>
  </si>
  <si>
    <t>กลับรายการหนี้สูญและหนี้สงสัยจะสูญ</t>
  </si>
  <si>
    <t xml:space="preserve">กำไรขาดทุนเบ็ดเสร็จอื่น </t>
  </si>
  <si>
    <t>ผลกำไรจากการวัดมูลค่าใหม่ของผลประโยชน์</t>
  </si>
  <si>
    <t>กำไรขาดทุนเบ็ดเสร็จรวมสำหรับงวด</t>
  </si>
  <si>
    <t>10, 14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</si>
  <si>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</si>
  <si>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สิ้นสุดวันที่ 30 กันยายน</t>
  </si>
  <si>
    <t>สำหรับงวดเก้าเดือน</t>
  </si>
  <si>
    <t>30 กันยายน</t>
  </si>
  <si>
    <t>เงินให้กู้ยืมระยะสั้น</t>
  </si>
  <si>
    <t>ส่วนของหนี้สินระยะยาวที่ถึงกำหนดชำระภายในหนึ่งปี</t>
  </si>
  <si>
    <t>เงินกู้ยืมระยะยาว</t>
  </si>
  <si>
    <t xml:space="preserve">WHT </t>
  </si>
  <si>
    <t xml:space="preserve">   เพิ่มหุ้นสามัญ</t>
  </si>
  <si>
    <t>สำหรับปีสิ้นสุดวันที่</t>
  </si>
  <si>
    <t xml:space="preserve">31 ธันวาคม </t>
  </si>
  <si>
    <t>(บาท)</t>
  </si>
  <si>
    <t>งบกระแสเงินสด</t>
  </si>
  <si>
    <t>งบแสดงการเปลี่ยนแปลงส่วนของผู้ถือหุ้น</t>
  </si>
  <si>
    <t>งบกำไรขาดทุนเบ็ดเสร็จ</t>
  </si>
  <si>
    <t xml:space="preserve">Avg. share as at </t>
  </si>
  <si>
    <t xml:space="preserve">   การได้มาจากการรวมธุรกิจภายใต้การควบคุมเดียวกัน</t>
  </si>
  <si>
    <t>เงินสดจ่ายเพื่อซื้อส่วนได้เสียในบริษัทย่อย</t>
  </si>
  <si>
    <t>จากส่วนได้เสียที่ไม่มีอำนาจควบคุม</t>
  </si>
  <si>
    <t>การได้มาจากการรวมธุรกิจภายใต้การควบคุมเดียวกัน</t>
  </si>
  <si>
    <t>ให้กับผู้ถือหุ้นเดิมก่อนการรวมธุรกิจ</t>
  </si>
  <si>
    <t xml:space="preserve">การรวมธุรกิจภายใต้การควบคุมเดียวกัน </t>
  </si>
  <si>
    <t>เงินสดและรายการเทียบเท่าเงินสดที่ได้มาจาก</t>
  </si>
  <si>
    <t xml:space="preserve">   จัดสรรแล้ว</t>
  </si>
  <si>
    <t xml:space="preserve">      ทุนสำรองตามกฎหมาย</t>
  </si>
  <si>
    <t>กำไรสำหรับปี</t>
  </si>
  <si>
    <t>ทุนสำรอง</t>
  </si>
  <si>
    <t>ตามกฎหมาย</t>
  </si>
  <si>
    <t>กำไรขาดทุนเบ็ดเสร็จสำหรับปี</t>
  </si>
  <si>
    <t>รวมกำไรขาดทุนเบ็ดเสร็จสำหรับปี</t>
  </si>
  <si>
    <t>-</t>
  </si>
  <si>
    <t>สำหรับปีสิ้นสุดวันที่ 31 ธันวาคม 2562</t>
  </si>
  <si>
    <t>ยอดคงเหลือ ณ วันที่ 31 ธันวาคม 2562</t>
  </si>
  <si>
    <t>สินทรัพย์ต้นทุนของสัญญา</t>
  </si>
  <si>
    <t>สินทรัพย์เพื่อการให้บริการ</t>
  </si>
  <si>
    <t>ประมาณการหนี้สินสำหรับผลประโยชน์พนักงาน</t>
  </si>
  <si>
    <t>ใบสำคัญแสดงสิทธิที่จะซื้อหุ้น</t>
  </si>
  <si>
    <t>รายได้จากการให้บริการตามสัญญา</t>
  </si>
  <si>
    <t>ต้นทุนจากการให้บริการตามสัญญา</t>
  </si>
  <si>
    <t>ขาดทุนจากการยกเลิกสัญญา</t>
  </si>
  <si>
    <t>กำไรขาดทุนเบ็ดเสร็จอื่นสำหรับปี - สุทธิจากภาษีเงินได้</t>
  </si>
  <si>
    <t>ใบสำคัญ</t>
  </si>
  <si>
    <t>แสดงสิทธิ</t>
  </si>
  <si>
    <t>ที่จะซื้อหุ้น</t>
  </si>
  <si>
    <t xml:space="preserve">   การจัดสรรส่วนทุนให้ผู้ถือหุ้น</t>
  </si>
  <si>
    <t xml:space="preserve">   การจ่ายโดยใช้หุ้นเป็นเกณฑ์</t>
  </si>
  <si>
    <t xml:space="preserve">   การเปลี่ยนแปลงในส่วนได้เสียที่ไม่มีอำนาจควบคุม</t>
  </si>
  <si>
    <t xml:space="preserve">   รวมการจัดสรรส่วนทุนให้ผู้ถือหุ้น</t>
  </si>
  <si>
    <t>ปรับรายการที่กระทบกำไรเป็นเงินสดรับ (จ่าย)</t>
  </si>
  <si>
    <t>ภาษีเงินได้</t>
  </si>
  <si>
    <t>เงินสดรับจากการออกหุ้นทุน</t>
  </si>
  <si>
    <t>เงินสดรับจากเงินกู้ยืมจากสถาบันการเงิน</t>
  </si>
  <si>
    <t>เงินสดจ่ายเพื่อชำระเงินกู้ยืมจากสถาบันการเงิน</t>
  </si>
  <si>
    <t>เงินสดรับจากการขายและเช่ากลับ</t>
  </si>
  <si>
    <t>เงินสดและรายการเทียบเท่าเงินสด ณ วันที่ 1 มกราคม</t>
  </si>
  <si>
    <t>เงินสดและรายการเทียบเท่าเงินสด ณ วันที่ 31 ธันวาคม</t>
  </si>
  <si>
    <t>โอนสินค้าเป็นอุปกรณ์</t>
  </si>
  <si>
    <t>บริษัท สบาย เทคโนโลยี จำกัด (มหาชน) และบริษัทย่อย</t>
  </si>
  <si>
    <t>โอนไปสำรองตามกฎหมาย</t>
  </si>
  <si>
    <t>5, 15</t>
  </si>
  <si>
    <t>ส่วนปรับปรุงอาคารเช่าและอุปกรณ์</t>
  </si>
  <si>
    <t>ค่าใช้จ่ายจากการจ่ายโดยใช้หุ้นเป็นเกณฑ์</t>
  </si>
  <si>
    <t>กำไรขาดทุนเบ็ดเสร็จรวมสำหรับปี</t>
  </si>
  <si>
    <t>เงินกู้ยืมระยะสั้นจากสถาบันการเงิน</t>
  </si>
  <si>
    <t>5, 14</t>
  </si>
  <si>
    <t>Rev 8</t>
  </si>
  <si>
    <t>เทียบ change กะ ver พี่ฉาดู</t>
  </si>
  <si>
    <t>พี่ฉาบอกดิฟกะ movement ยังกระทบไม่ถูก แก้ก้ไม่ถูก</t>
  </si>
  <si>
    <t>หนี้สินที่เกิดจากสัญญา</t>
  </si>
  <si>
    <t>&lt;&lt; มีของ VDP</t>
  </si>
  <si>
    <t xml:space="preserve">(กำไร) ขาดทุนจากการจำหน่ายส่วนปรับปรุงอาคารเช่าและอุปกรณ์ </t>
  </si>
  <si>
    <t xml:space="preserve">   และสินทรัพย์ไม่มีตัวตน</t>
  </si>
  <si>
    <t>เงินสดรับจากการขายส่วนปรับปรุงอาคารเช่าและอุปกรณ์</t>
  </si>
  <si>
    <t>เงินสดจ่ายเพื่อซื้อส่วนปรับปรุงอาคารเช่าและอุปกรณ์</t>
  </si>
  <si>
    <t>เงินสดจ่ายเพื่อซื้อสินทรัพย์เพื่อการให้บริการ</t>
  </si>
  <si>
    <t>conso</t>
  </si>
  <si>
    <t>separate</t>
  </si>
  <si>
    <t>Amortise Intang</t>
  </si>
  <si>
    <t>Interest-FL</t>
  </si>
  <si>
    <t>Depre PPE</t>
  </si>
  <si>
    <t>Interest exp</t>
  </si>
  <si>
    <t>Depre assets for service</t>
  </si>
  <si>
    <t>Depre ตท สัญญา</t>
  </si>
  <si>
    <t xml:space="preserve">ปมกหนี้สินประกัน </t>
  </si>
  <si>
    <t>AR allowance</t>
  </si>
  <si>
    <t>Oth NCL</t>
  </si>
  <si>
    <t>ARผ่อน allowance</t>
  </si>
  <si>
    <t>Arผ่อน</t>
  </si>
  <si>
    <t>ppe</t>
  </si>
  <si>
    <t>ต้นทุนของสัญญา</t>
  </si>
  <si>
    <t>defer income</t>
  </si>
  <si>
    <t>OCL</t>
  </si>
  <si>
    <t>movement Oth CA</t>
  </si>
  <si>
    <t>movement Oth NCA</t>
  </si>
  <si>
    <t>5, 13</t>
  </si>
  <si>
    <t>เงินสดรับค่าหุ้นจากส่วนได้เสียที่ไม่มีอำนาจควบคุมในบริษัทย่อย</t>
  </si>
  <si>
    <t>สำหรับปีสิ้นสุดวันที่ 31 ธันวาคม 2563</t>
  </si>
  <si>
    <t>ยอดคงเหลือ ณ วันที่ 31 ธันวาคม 2563</t>
  </si>
  <si>
    <t>ส่วนของเงินให้กู้ยืมระยะยาวที่ถึงกำหนดชำระภายในหนึ่งปี</t>
  </si>
  <si>
    <t>เงินให้กู้ยืมระยะยาว</t>
  </si>
  <si>
    <t>สินทรัพย์สิทธิการใช้</t>
  </si>
  <si>
    <t>ส่วนของเงินกู้ยืมระยะยาวที่ถึงกำหนดชำระภายในหนึ่งปี</t>
  </si>
  <si>
    <t>ส่วนของหนี้สินตามสัญญาเช่าที่ถึงกำหนดชำระภายในหนึ่งปี</t>
  </si>
  <si>
    <t xml:space="preserve">   (2562: หนี้สินตามสัญญาเช่าการเงินที่ถึงกำหนดชำระ</t>
  </si>
  <si>
    <t xml:space="preserve">   ภายในหนึ่งปี)</t>
  </si>
  <si>
    <t>ภาษีเงินได้นิติบุคคลค้างจ่าย</t>
  </si>
  <si>
    <r>
      <t xml:space="preserve">หนี้สินตามสัญญาเช่า </t>
    </r>
    <r>
      <rPr>
        <i/>
        <sz val="15"/>
        <rFont val="Angsana New"/>
        <family val="1"/>
      </rPr>
      <t>(2562: หนี้สินตามสัญญาเช่าการเงิน)</t>
    </r>
  </si>
  <si>
    <t xml:space="preserve">   ยังไม่ได้จัดสรร</t>
  </si>
  <si>
    <t>กำไรจากกิจกรรมดำเนินงาน</t>
  </si>
  <si>
    <t>กลับรายการขาดทุนจากการด้อยค่าของลูกหนี้</t>
  </si>
  <si>
    <t>หุ้นสามัญ</t>
  </si>
  <si>
    <t>มูลค่า</t>
  </si>
  <si>
    <t>ยังไม่ได้จัดสรร</t>
  </si>
  <si>
    <t xml:space="preserve">   กำไร (ขาดทุน)</t>
  </si>
  <si>
    <t>รวมกำไร (ขาดทุน) เบ็ดเสร็จสำหรับปี</t>
  </si>
  <si>
    <t xml:space="preserve">ยอดคงเหลือ ณ วันที่ 1 มกราคม 2563 </t>
  </si>
  <si>
    <t xml:space="preserve">   เงินปันผลให้ผู้ถือหุ้นของบริษัท</t>
  </si>
  <si>
    <t xml:space="preserve">   การได้มาซึ่งส่วนได้เสียที่ไม่มีอำนาจควบคุม</t>
  </si>
  <si>
    <t xml:space="preserve">      โดยอำนาจควบคุมไม่เปลี่ยนแปลง</t>
  </si>
  <si>
    <t>(กลับรายการ) ขาดทุนจากการด้อยค่าของอุปกรณ์</t>
  </si>
  <si>
    <t>เงินสดจ่ายเพื่อซื้อส่วนได้เสียที่ไม่มีอำนาจควบคุม</t>
  </si>
  <si>
    <t>เงินสดจ่ายเพื่อซื้อเงินลงทุนจากการเพิ่มทุนของบริษัทย่อย</t>
  </si>
  <si>
    <t>เงินสดรับชำระคืนจากเงินให้กู้ยืม</t>
  </si>
  <si>
    <t>เงินสดจ่ายเพื่อให้กู้ยืม</t>
  </si>
  <si>
    <t>เงินสดรับจากเงินกู้ยืม</t>
  </si>
  <si>
    <t>เงินสดจ่ายเพื่อชำระเงินกู้ยืม</t>
  </si>
  <si>
    <t>เงินสดจ่ายชำระหนี้สินตามสัญญาเช่า</t>
  </si>
  <si>
    <t>เงินปันผลจ่ายให้ผู้ถือหุ้นของบริษัท</t>
  </si>
  <si>
    <t>โอนอุปกรณ์เป็นสินทรัพย์เพื่อการให้บริการ</t>
  </si>
  <si>
    <t>ซื้อสินทรัพย์โดยสัญญาเช่า</t>
  </si>
  <si>
    <t>7, 26</t>
  </si>
  <si>
    <t>ยอดคงเหลือ ณ วันที่ 1 มกราคม 2563</t>
  </si>
  <si>
    <t>เงินสดจ่ายค่าใช้จ่ายในการออกหุ้นเพิ่มทุน</t>
  </si>
  <si>
    <t>ขาดทุนจากการยกเลิกสัญญาเช่า</t>
  </si>
  <si>
    <t>กระแสเงินสดสุทธิได้มาจากการดำเนินงาน</t>
  </si>
  <si>
    <t>กระแสเงินสดสุทธิได้มาจากกิจกรรมดำเนินงาน</t>
  </si>
  <si>
    <t>กลับรายการประมาณการหนี้สินจากการรับประกัน</t>
  </si>
  <si>
    <t>(กลับรายการ) ขาดทุนจากการปรับมูลค่าสินค้า</t>
  </si>
  <si>
    <t xml:space="preserve">ยอดคงเหลือ ณ วันที่ 1 มกราคม 2562 </t>
  </si>
  <si>
    <t xml:space="preserve">   เงินทุนที่ได้รับจากผู้ถือหุ้นและการจัดสรรส่วนทุนให้ผู้ถือหุ้น</t>
  </si>
  <si>
    <t xml:space="preserve">   รวมเงินทุนที่ได้รับจากผู้ถือหุ้นและการจัดสรรส่วนทุนให้ผู้ถือหุ้น</t>
  </si>
  <si>
    <t>ลูกหนี้อื่น</t>
  </si>
  <si>
    <t>สินทรัพย์ทางการเงินหมุนเวียนที่เป็นหลักประกัน</t>
  </si>
  <si>
    <t>สินทรัพย์ทางการเงินไม่หมุนเวียนที่เป็นหลักประกัน</t>
  </si>
  <si>
    <t>สินทรัพย์ทางการเงินที่เป็นหลักประกันเพิ่มขึ้น</t>
  </si>
  <si>
    <t>เจ้าหนี้ซื้ออุปกรณ์</t>
  </si>
  <si>
    <t>เจ้าหนี้ค่าซื้อสินทรัพย์ไม่มีตัวตน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</si>
</sst>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5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_);\(#,##0\);_(* &quot;-&quot;??_);_(@_)"/>
    <numFmt numFmtId="166" formatCode="#,##0\ ;\(#,##0\)"/>
    <numFmt numFmtId="167" formatCode="#,##0.00;\(#,##0.00\)"/>
    <numFmt numFmtId="168" formatCode="#,##0.00\ ;\(#,##0.00\)"/>
    <numFmt numFmtId="169" formatCode="_(* #,##0_);_(* \(#,##0\);_(* &quot;-&quot;???_);_(@_)"/>
    <numFmt numFmtId="170" formatCode="[$-1010000]d/m/yy;@"/>
    <numFmt numFmtId="171" formatCode="_(* #,##0.0_);_(* \(#,##0.0\);_(* &quot;-&quot;??_);_(@_)"/>
    <numFmt numFmtId="172" formatCode="#,##0.0000_);[Red]\(#,##0.0000\)"/>
    <numFmt numFmtId="173" formatCode="0.0%"/>
    <numFmt numFmtId="174" formatCode="&quot;฿&quot;#,##0.00;[Red]\-&quot;฿&quot;#,##0.00"/>
    <numFmt numFmtId="175" formatCode="_-&quot;฿&quot;* #,##0_-;\-&quot;฿&quot;* #,##0_-;_-&quot;฿&quot;* &quot;-&quot;_-;_-@_-"/>
    <numFmt numFmtId="176" formatCode="_-* #,##0_-;\-* #,##0_-;_-* &quot;-&quot;_-;_-@_-"/>
    <numFmt numFmtId="177" formatCode="_-&quot;฿&quot;* #,##0.00_-;\-&quot;฿&quot;* #,##0.00_-;_-&quot;฿&quot;* &quot;-&quot;??_-;_-@_-"/>
    <numFmt numFmtId="178" formatCode="_-* #,##0.00_-;\-* #,##0.00_-;_-* &quot;-&quot;??_-;_-@_-"/>
    <numFmt numFmtId="179" formatCode="\t&quot;$&quot;#,##0_);\(\t&quot;$&quot;#,##0\)"/>
    <numFmt numFmtId="180" formatCode="_-&quot;Dfl.&quot;\ * #,##0.00_-;_-&quot;Dfl.&quot;\ * #,##0.00\-;_-&quot;Dfl.&quot;\ * &quot;-&quot;??_-;_-@_-"/>
    <numFmt numFmtId="181" formatCode="_-* #,##0.00_-;_-* #,##0.00\-;_-* &quot;-&quot;??_-;_-@_-"/>
    <numFmt numFmtId="182" formatCode="_-&quot;?&quot;* #,##0_-;\-&quot;?&quot;* #,##0_-;_-&quot;?&quot;* &quot;-&quot;_-;_-@_-"/>
    <numFmt numFmtId="183" formatCode="_-&quot;?&quot;* #,##0.00_-;\-&quot;?&quot;* #,##0.00_-;_-&quot;?&quot;* &quot;-&quot;??_-;_-@_-"/>
    <numFmt numFmtId="184" formatCode="_-* #,##0_-;_-* #,##0\-;_-* &quot;-&quot;_-;_-@_-"/>
    <numFmt numFmtId="185" formatCode="_-&quot;Dfl.&quot;\ * #,##0_-;_-&quot;Dfl.&quot;\ * #,##0\-;_-&quot;Dfl.&quot;\ * &quot;-&quot;_-;_-@_-"/>
    <numFmt numFmtId="186" formatCode="_ * #,##0_)\ _฿_ ;_ * \(#,##0\)\ _฿_ ;_ * &quot;-&quot;_)\ _฿_ ;_ @_ "/>
    <numFmt numFmtId="187" formatCode="&quot;\&quot;#,##0;[Red]&quot;\&quot;\-#,##0"/>
    <numFmt numFmtId="188" formatCode="&quot;\&quot;#,##0.00;[Red]&quot;\&quot;\-#,##0.00"/>
    <numFmt numFmtId="189" formatCode="#.\ \ "/>
    <numFmt numFmtId="190" formatCode="##.\ \ "/>
    <numFmt numFmtId="191" formatCode="###0_);[Red]\(###0\)"/>
    <numFmt numFmtId="192" formatCode="_ &quot;R&quot;\ * #,##0.00_ ;_ &quot;R&quot;\ * \-#,##0.00_ ;_ &quot;R&quot;\ * &quot;-&quot;??_ ;_ @_ "/>
    <numFmt numFmtId="193" formatCode="0.000"/>
    <numFmt numFmtId="194" formatCode="#,##0.0_);\(#,##0.0\)"/>
    <numFmt numFmtId="195" formatCode="#,##0.000_);\(#,##0.000\)"/>
    <numFmt numFmtId="196" formatCode="_ &quot;R&quot;\ * #,##0_ ;_ &quot;R&quot;\ * \-#,##0_ ;_ &quot;R&quot;\ * &quot;-&quot;_ ;_ @_ "/>
    <numFmt numFmtId="197" formatCode="_ &quot;$&quot;\ * #,##0.0_ ;_ &quot;$&quot;\ * \-#,##0.0_ ;_ &quot;$&quot;\ * &quot;-&quot;??_ ;_ @_ "/>
    <numFmt numFmtId="198" formatCode="0&quot;  &quot;"/>
    <numFmt numFmtId="199" formatCode="* \(#,##0\);* #,##0_);&quot;-&quot;??_);@"/>
    <numFmt numFmtId="200" formatCode="\ว\ \ด\ด\ด\ด\ &quot;ค.ศ.&quot;\ \ค\ค\ค\ค"/>
    <numFmt numFmtId="201" formatCode="#,##0\ &quot;FB&quot;;[Red]\-#,##0\ &quot;FB&quot;"/>
    <numFmt numFmtId="202" formatCode="#,##0.00&quot; F&quot;_);\(#,##0.00&quot; F&quot;\)"/>
    <numFmt numFmtId="203" formatCode="* #,##0_);* \(#,##0\);&quot;-&quot;??_);@"/>
    <numFmt numFmtId="204" formatCode="#,##0.00\ &quot;FB&quot;;[Red]\-#,##0.00\ &quot;FB&quot;"/>
    <numFmt numFmtId="205" formatCode="#,##0\ \ ;\(#,##0\)\ ;\—\ \ \ \ "/>
    <numFmt numFmtId="206" formatCode="0."/>
    <numFmt numFmtId="207" formatCode="&quot;?&quot;#,##0;[Red]\-&quot;?&quot;#,##0"/>
    <numFmt numFmtId="208" formatCode="0.0&quot;  &quot;"/>
    <numFmt numFmtId="209" formatCode="&quot;฿&quot;\t#,##0_);[Red]\(&quot;฿&quot;\t#,##0\)"/>
    <numFmt numFmtId="210" formatCode="0.00_)"/>
    <numFmt numFmtId="211" formatCode="#,##0&quot; F&quot;_);[Red]\(#,##0&quot; F&quot;\)"/>
    <numFmt numFmtId="212" formatCode="&quot;US$&quot;#,##0_);[Red]\(&quot;US$&quot;#,##0\)"/>
    <numFmt numFmtId="213" formatCode="_(&quot;฿&quot;* #,##0_);_(&quot;฿&quot;* \(#,##0\);_(&quot;฿&quot;* &quot;-&quot;_);_(@_)"/>
    <numFmt numFmtId="214" formatCode="0%_);\(0%\)"/>
    <numFmt numFmtId="215" formatCode="&quot;£&quot;#,##0.00;\-&quot;£&quot;#,##0.00"/>
    <numFmt numFmtId="216" formatCode="#,##0&quot;£&quot;_);[Red]\(#,##0&quot;£&quot;\)"/>
    <numFmt numFmtId="217" formatCode="####"/>
    <numFmt numFmtId="218" formatCode="_ &quot;$&quot;\ * #,##0_ ;_ &quot;$&quot;\ * \-#,##0_ ;_ &quot;$&quot;\ * &quot;-&quot;??_ ;_ @_ "/>
    <numFmt numFmtId="219" formatCode="_-&quot;$&quot;* #,##0.00_-;\-&quot;$&quot;* #,##0.00_-;_-&quot;$&quot;* &quot;-&quot;??_-;_-@_-"/>
    <numFmt numFmtId="220" formatCode="_-&quot;\&quot;* #,##0_-;\-&quot;\&quot;* #,##0_-;_-&quot;\&quot;* &quot;-&quot;_-;_-@_-"/>
    <numFmt numFmtId="221" formatCode="_-&quot;\&quot;* #,##0.00_-;\-&quot;\&quot;* #,##0.00_-;_-&quot;\&quot;* &quot;-&quot;??_-;_-@_-"/>
    <numFmt numFmtId="222" formatCode="General_)"/>
    <numFmt numFmtId="223" formatCode="_-&quot;$&quot;* #,##0_-;\-&quot;$&quot;* #,##0_-;_-&quot;$&quot;* &quot;-&quot;_-;_-@_-"/>
    <numFmt numFmtId="224" formatCode="\t#\ ?/?"/>
    <numFmt numFmtId="225" formatCode="\t0%"/>
    <numFmt numFmtId="226" formatCode="d/mm/yy\ "/>
    <numFmt numFmtId="227" formatCode="#,##0;[Red]\(#,##0\)"/>
    <numFmt numFmtId="228" formatCode="_-* #,##0.0000_-;\-* #,##0.0000_-;_-* &quot;-&quot;??_-;_-@_-"/>
    <numFmt numFmtId="229" formatCode="[$-409]d\-mmm;@"/>
    <numFmt numFmtId="230" formatCode="#,##0.0000;\(#,##0.00000000\)"/>
    <numFmt numFmtId="231" formatCode="_-[$€-2]* #,##0.00_-;\-[$€-2]* #,##0.00_-;_-[$€-2]* &quot;-&quot;??_-"/>
    <numFmt numFmtId="232" formatCode="&quot;$&quot;#,##0;[Red]\-&quot;$&quot;#,##0"/>
    <numFmt numFmtId="233" formatCode="&quot;$&quot;#,##0.00;[Red]\-&quot;$&quot;#,##0.00"/>
    <numFmt numFmtId="234" formatCode="#,##0.0_);[Red]\(#,##0.0\)"/>
    <numFmt numFmtId="235" formatCode="#,##0;\(#,##0\)"/>
    <numFmt numFmtId="236" formatCode="#,##0.00;[Red]\(#,##0.00\)"/>
    <numFmt numFmtId="237" formatCode="0.00_);\(0.00\)"/>
    <numFmt numFmtId="238" formatCode="_-* #,##0.0_-;\-* #,##0.0_-;_-* &quot;-&quot;??_-;_-@_-"/>
    <numFmt numFmtId="239" formatCode="#,##0,;\(#,##0,\)"/>
    <numFmt numFmtId="240" formatCode="\t&quot;฿&quot;#,##0.00_);[Red]\(\t&quot;฿&quot;#,##0.00\)"/>
    <numFmt numFmtId="241" formatCode="#,##0.00_);[Black]\(#,##0.00\)"/>
    <numFmt numFmtId="242" formatCode="_-&quot;ﾟ&quot;* #,##0_-;\-&quot;ﾟ&quot;* #,##0_-;_-&quot;ﾟ&quot;* &quot;-&quot;_-;_-@_-"/>
    <numFmt numFmtId="243" formatCode="_-&quot;ﾟ&quot;* #,##0.00_-;\-&quot;ﾟ&quot;* #,##0.00_-;_-&quot;ﾟ&quot;* &quot;-&quot;??_-;_-@_-"/>
    <numFmt numFmtId="244" formatCode="&quot;$&quot;\t#,##0_);[Red]\(&quot;$&quot;\t#,##0\)"/>
    <numFmt numFmtId="245" formatCode="_-* #,##0.00_-;\-* #,##0.00_-;_-* \-??_-;_-@_-"/>
    <numFmt numFmtId="246" formatCode="_ * #,##0.00_ ;_ * \-#,##0.00_ ;_ * &quot;-&quot;??_ ;_ @_ "/>
    <numFmt numFmtId="247" formatCode="&quot;RM&quot;#,##0_);\(&quot;RM&quot;#,##0\)"/>
    <numFmt numFmtId="248" formatCode="dd\-mmm\-yy_)"/>
    <numFmt numFmtId="249" formatCode="_-[$€]* #,##0.00_-;\-[$€]* #,##0.00_-;_-[$€]* &quot;-&quot;&quot;?&quot;&quot;?&quot;_-;_-@_-"/>
    <numFmt numFmtId="250" formatCode="#,##0\ &quot;FB&quot;;\-#,##0\ &quot;FB&quot;"/>
    <numFmt numFmtId="251" formatCode="_(* #,##0.00_);\(#,##0.00\);_(* &quot;-&quot;??_);_(@_)"/>
  </numFmts>
  <fonts count="227">
    <font>
      <sz val="15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5"/>
      <name val="Angsana New"/>
      <family val="1"/>
    </font>
    <font>
      <b/>
      <sz val="16"/>
      <name val="Angsana New"/>
      <family val="1"/>
    </font>
    <font>
      <sz val="16"/>
      <name val="CordiaUPC"/>
      <family val="2"/>
    </font>
    <font>
      <b/>
      <i/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sz val="11"/>
      <name val="Angsana New"/>
      <family val="1"/>
    </font>
    <font>
      <b/>
      <i/>
      <sz val="15"/>
      <name val="Angsana New"/>
      <family val="1"/>
    </font>
    <font>
      <u/>
      <sz val="15"/>
      <name val="Angsana New"/>
      <family val="1"/>
    </font>
    <font>
      <sz val="15"/>
      <color theme="1"/>
      <name val="Angsana New"/>
      <family val="1"/>
    </font>
    <font>
      <sz val="16"/>
      <name val="Angsana New"/>
      <family val="1"/>
    </font>
    <font>
      <b/>
      <sz val="15"/>
      <color theme="0"/>
      <name val="Angsana New"/>
      <family val="1"/>
    </font>
    <font>
      <b/>
      <i/>
      <sz val="15"/>
      <color theme="0"/>
      <name val="Angsana New"/>
      <family val="1"/>
    </font>
    <font>
      <sz val="14"/>
      <name val="Times New Roman"/>
      <family val="1"/>
    </font>
    <font>
      <sz val="12"/>
      <name val="Times New Roman"/>
      <family val="1"/>
    </font>
    <font>
      <i/>
      <sz val="15"/>
      <color theme="1"/>
      <name val="Angsana New"/>
      <family val="1"/>
    </font>
    <font>
      <sz val="15"/>
      <color rgb="FFFF0000"/>
      <name val="Angsana New"/>
      <family val="1"/>
    </font>
    <font>
      <i/>
      <sz val="15"/>
      <color theme="0"/>
      <name val="Angsana New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5"/>
      <color theme="1"/>
      <name val="Angsana New"/>
      <family val="1"/>
    </font>
    <font>
      <sz val="14"/>
      <name val="FreesiaUPC"/>
      <family val="2"/>
      <charset val="222"/>
    </font>
    <font>
      <sz val="14"/>
      <name val="FreesiaUPC"/>
      <family val="2"/>
    </font>
    <font>
      <sz val="12"/>
      <name val="Angsana New"/>
      <family val="1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sz val="14"/>
      <name val="?? ??"/>
      <charset val="222"/>
    </font>
    <font>
      <u/>
      <sz val="8.4"/>
      <color indexed="12"/>
      <name val="Arial"/>
      <family val="2"/>
    </font>
    <font>
      <sz val="14"/>
      <name val="AngsanaUPC"/>
      <family val="1"/>
    </font>
    <font>
      <sz val="12"/>
      <name val="????"/>
      <charset val="222"/>
    </font>
    <font>
      <sz val="14"/>
      <name val="?? ??"/>
      <family val="2"/>
    </font>
    <font>
      <sz val="10"/>
      <color indexed="8"/>
      <name val="Arial"/>
      <family val="2"/>
    </font>
    <font>
      <sz val="11"/>
      <name val="Helv"/>
      <charset val="222"/>
    </font>
    <font>
      <sz val="11"/>
      <name val="?l?r ?o?S?V?b?N"/>
      <family val="1"/>
    </font>
    <font>
      <sz val="16"/>
      <name val="CordiaUPC"/>
      <family val="1"/>
    </font>
    <font>
      <sz val="11"/>
      <color indexed="9"/>
      <name val="Calibri"/>
      <family val="2"/>
    </font>
    <font>
      <sz val="12"/>
      <name val="นูลมรผ"/>
    </font>
    <font>
      <sz val="10"/>
      <name val="Book Antiqua"/>
      <family val="1"/>
    </font>
    <font>
      <b/>
      <sz val="10"/>
      <name val="Book Antiqua"/>
      <family val="1"/>
    </font>
    <font>
      <sz val="11"/>
      <color indexed="20"/>
      <name val="Calibri"/>
      <family val="2"/>
    </font>
    <font>
      <b/>
      <sz val="10"/>
      <name val="MS Sans Serif"/>
      <family val="2"/>
    </font>
    <font>
      <sz val="9"/>
      <name val="Times New Roman"/>
      <family val="1"/>
    </font>
    <font>
      <sz val="10"/>
      <name val="Courier"/>
      <family val="3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color indexed="8"/>
      <name val="Impact"/>
      <family val="2"/>
    </font>
    <font>
      <sz val="12"/>
      <name val="Helv"/>
      <charset val="222"/>
    </font>
    <font>
      <sz val="10"/>
      <name val="MS Serif"/>
      <family val="1"/>
    </font>
    <font>
      <sz val="10"/>
      <name val="Times New Roman"/>
      <family val="1"/>
    </font>
    <font>
      <b/>
      <sz val="10"/>
      <name val="Tms Rmn"/>
      <family val="1"/>
    </font>
    <font>
      <sz val="14"/>
      <name val="CordiaUPC"/>
      <family val="2"/>
    </font>
    <font>
      <b/>
      <sz val="10"/>
      <name val="Arial"/>
      <family val="2"/>
    </font>
    <font>
      <sz val="10"/>
      <name val="MS Sans Serif"/>
      <family val="2"/>
    </font>
    <font>
      <sz val="10"/>
      <color indexed="16"/>
      <name val="MS Serif"/>
      <family val="1"/>
    </font>
    <font>
      <i/>
      <sz val="11"/>
      <color indexed="23"/>
      <name val="Calibri"/>
      <family val="2"/>
    </font>
    <font>
      <sz val="11"/>
      <name val="Times New Roman"/>
      <family val="1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2"/>
      <name val="Tahoma"/>
      <family val="2"/>
    </font>
    <font>
      <b/>
      <sz val="18"/>
      <name val="Arial"/>
      <family val="2"/>
    </font>
    <font>
      <b/>
      <sz val="11"/>
      <color indexed="56"/>
      <name val="Calibri"/>
      <family val="2"/>
    </font>
    <font>
      <sz val="10"/>
      <name val="Tahoma"/>
      <family val="2"/>
    </font>
    <font>
      <sz val="11"/>
      <color indexed="62"/>
      <name val="Calibri"/>
      <family val="2"/>
    </font>
    <font>
      <sz val="8"/>
      <color indexed="12"/>
      <name val="Helv"/>
      <charset val="22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color indexed="52"/>
      <name val="Calibri"/>
      <family val="2"/>
    </font>
    <font>
      <b/>
      <sz val="12"/>
      <name val="Book Antiqua"/>
      <family val="1"/>
    </font>
    <font>
      <sz val="14"/>
      <name val="Helv"/>
    </font>
    <font>
      <sz val="12"/>
      <name val="Helv"/>
    </font>
    <font>
      <sz val="24"/>
      <name val="Helv"/>
    </font>
    <font>
      <sz val="10"/>
      <name val="Geneva"/>
      <family val="2"/>
    </font>
    <font>
      <sz val="11"/>
      <color indexed="60"/>
      <name val="Calibri"/>
      <family val="2"/>
    </font>
    <font>
      <sz val="7"/>
      <name val="Small Fonts"/>
      <family val="2"/>
    </font>
    <font>
      <b/>
      <i/>
      <sz val="16"/>
      <name val="Helv"/>
    </font>
    <font>
      <sz val="14"/>
      <name val="Cordia New"/>
      <family val="2"/>
    </font>
    <font>
      <sz val="11"/>
      <name val="Arial"/>
      <family val="2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8"/>
      <name val="Helv"/>
      <charset val="222"/>
    </font>
    <font>
      <b/>
      <u/>
      <sz val="10"/>
      <name val="Helv"/>
      <charset val="222"/>
    </font>
    <font>
      <sz val="28"/>
      <name val="Angsana New"/>
      <family val="1"/>
      <charset val="222"/>
    </font>
    <font>
      <sz val="9"/>
      <name val="Geneva"/>
      <family val="2"/>
    </font>
    <font>
      <sz val="9"/>
      <name val="Microsoft Sans Serif"/>
      <family val="2"/>
    </font>
    <font>
      <b/>
      <sz val="10"/>
      <name val="Tahoma"/>
      <family val="2"/>
    </font>
    <font>
      <b/>
      <sz val="8"/>
      <color indexed="8"/>
      <name val="Helv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u/>
      <sz val="14"/>
      <color indexed="12"/>
      <name val="Cordia New"/>
      <family val="2"/>
    </font>
    <font>
      <sz val="12"/>
      <name val="ทsฒำฉ๚ล้"/>
      <charset val="136"/>
    </font>
    <font>
      <u/>
      <sz val="14"/>
      <color indexed="36"/>
      <name val="Cordia New"/>
      <family val="2"/>
    </font>
    <font>
      <sz val="11"/>
      <name val="ตธฟ "/>
      <family val="3"/>
      <charset val="128"/>
    </font>
    <font>
      <u/>
      <sz val="9"/>
      <color indexed="36"/>
      <name val="ＭＳ Ｐゴシック"/>
      <family val="3"/>
      <charset val="128"/>
    </font>
    <font>
      <sz val="10"/>
      <name val="Helv"/>
      <family val="2"/>
    </font>
    <font>
      <sz val="12"/>
      <name val="바탕체"/>
      <family val="1"/>
      <charset val="129"/>
    </font>
    <font>
      <sz val="14"/>
      <name val="ＭＳ 明朝"/>
      <family val="1"/>
      <charset val="128"/>
    </font>
    <font>
      <sz val="10.5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sz val="12"/>
      <name val="新細明體"/>
      <family val="1"/>
      <charset val="136"/>
    </font>
    <font>
      <sz val="12"/>
      <name val="นูลมรผ"/>
      <charset val="129"/>
    </font>
    <font>
      <sz val="14"/>
      <name val="Angsana New"/>
      <family val="1"/>
    </font>
    <font>
      <sz val="11"/>
      <color indexed="8"/>
      <name val="Calibri"/>
      <family val="2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AngsanaUPC"/>
      <family val="1"/>
      <charset val="222"/>
    </font>
    <font>
      <b/>
      <sz val="10"/>
      <name val="MS Sans Serif"/>
      <family val="2"/>
      <charset val="222"/>
    </font>
    <font>
      <sz val="11"/>
      <color indexed="8"/>
      <name val="Tahoma"/>
      <family val="2"/>
    </font>
    <font>
      <sz val="10"/>
      <name val="MS Sans Serif"/>
      <family val="2"/>
      <charset val="222"/>
    </font>
    <font>
      <sz val="12"/>
      <name val="Tms Rmn"/>
    </font>
    <font>
      <b/>
      <sz val="11"/>
      <color indexed="8"/>
      <name val="Calibri"/>
      <family val="2"/>
    </font>
    <font>
      <sz val="14"/>
      <name val="CordiaUPC"/>
      <family val="2"/>
      <charset val="222"/>
    </font>
    <font>
      <b/>
      <sz val="12"/>
      <name val="Helv"/>
    </font>
    <font>
      <u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20"/>
      <color indexed="8"/>
      <name val="Arial"/>
      <family val="2"/>
    </font>
    <font>
      <sz val="10"/>
      <color indexed="10"/>
      <name val="Arial"/>
      <family val="2"/>
    </font>
    <font>
      <b/>
      <sz val="11"/>
      <name val="Times New Roman"/>
      <family val="1"/>
      <charset val="222"/>
    </font>
    <font>
      <sz val="10"/>
      <name val="Helv"/>
    </font>
    <font>
      <sz val="14"/>
      <name val="AngsanaUPC"/>
      <family val="2"/>
    </font>
    <font>
      <sz val="10"/>
      <name val="Arial"/>
      <family val="2"/>
      <charset val="222"/>
    </font>
    <font>
      <sz val="10"/>
      <color indexed="8"/>
      <name val="MS Sans Serif"/>
      <family val="2"/>
      <charset val="222"/>
    </font>
    <font>
      <sz val="12"/>
      <name val="新細明體"/>
      <charset val="136"/>
    </font>
    <font>
      <u/>
      <sz val="14"/>
      <color indexed="12"/>
      <name val="AngsanaUPC"/>
      <family val="1"/>
      <charset val="222"/>
    </font>
    <font>
      <u/>
      <sz val="14"/>
      <color indexed="12"/>
      <name val="AngsanaUPC"/>
      <family val="1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9.9499999999999993"/>
      <color indexed="8"/>
      <name val="²Ó©úÅé"/>
      <family val="3"/>
      <charset val="136"/>
    </font>
    <font>
      <sz val="9.9499999999999993"/>
      <color indexed="8"/>
      <name val="ฒำฉ๚ล้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AngsanaUPC"/>
      <family val="1"/>
      <charset val="222"/>
    </font>
    <font>
      <u/>
      <sz val="11.9"/>
      <color indexed="36"/>
      <name val="CordiaUPC"/>
      <family val="2"/>
      <charset val="222"/>
    </font>
    <font>
      <u/>
      <sz val="11.9"/>
      <color indexed="36"/>
      <name val="CordiaUPC"/>
      <family val="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color theme="1"/>
      <name val="Calibri"/>
      <family val="2"/>
      <charset val="222"/>
    </font>
    <font>
      <sz val="11"/>
      <color theme="1"/>
      <name val="Calibri"/>
      <family val="2"/>
      <charset val="222"/>
      <scheme val="minor"/>
    </font>
    <font>
      <u/>
      <sz val="10"/>
      <color theme="10"/>
      <name val="Arial"/>
      <family val="2"/>
    </font>
    <font>
      <b/>
      <sz val="14"/>
      <color rgb="FFFFFFFF"/>
      <name val="Calibri"/>
      <family val="2"/>
      <scheme val="minor"/>
    </font>
    <font>
      <sz val="11"/>
      <color theme="1"/>
      <name val="Calibri"/>
      <family val="2"/>
      <charset val="222"/>
    </font>
    <font>
      <sz val="11"/>
      <color rgb="FF006100"/>
      <name val="Calibri"/>
      <family val="2"/>
      <charset val="222"/>
      <scheme val="minor"/>
    </font>
    <font>
      <sz val="10"/>
      <color theme="1"/>
      <name val="Arial"/>
      <family val="2"/>
      <charset val="222"/>
    </font>
    <font>
      <sz val="11"/>
      <color rgb="FF9C650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sz val="14"/>
      <color indexed="8"/>
      <name val="ARIAL"/>
      <family val="2"/>
      <charset val="1"/>
    </font>
    <font>
      <sz val="18"/>
      <color theme="3"/>
      <name val="Calibri Light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1"/>
      <color rgb="FF000000"/>
      <name val="Tahoma"/>
      <family val="2"/>
    </font>
    <font>
      <sz val="10"/>
      <name val="Helv"/>
      <charset val="222"/>
    </font>
    <font>
      <sz val="9"/>
      <color theme="1"/>
      <name val="Arial"/>
      <family val="2"/>
    </font>
    <font>
      <sz val="14"/>
      <name val="Cordia New"/>
      <family val="2"/>
      <charset val="222"/>
    </font>
    <font>
      <sz val="10"/>
      <color theme="1"/>
      <name val="Calibri"/>
      <family val="2"/>
    </font>
    <font>
      <b/>
      <u/>
      <sz val="12"/>
      <name val="Helv"/>
    </font>
    <font>
      <sz val="10"/>
      <name val="ApFont"/>
    </font>
    <font>
      <sz val="14"/>
      <name val="EucrosiaUPC"/>
      <family val="1"/>
      <charset val="222"/>
    </font>
    <font>
      <sz val="10"/>
      <color indexed="22"/>
      <name val="Arial"/>
      <family val="2"/>
    </font>
    <font>
      <sz val="12"/>
      <name val="CordiaUPC"/>
      <family val="2"/>
      <charset val="222"/>
    </font>
    <font>
      <sz val="14"/>
      <name val="EucrosiaUPC"/>
      <family val="1"/>
    </font>
    <font>
      <sz val="10"/>
      <color indexed="8"/>
      <name val="MS Sans Serif"/>
      <family val="2"/>
    </font>
    <font>
      <b/>
      <i/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11"/>
      <color indexed="21"/>
      <name val="Arial"/>
      <family val="2"/>
    </font>
    <font>
      <b/>
      <sz val="22"/>
      <color indexed="21"/>
      <name val="Times New Roman"/>
      <family val="1"/>
    </font>
    <font>
      <b/>
      <sz val="8"/>
      <color indexed="8"/>
      <name val="Comic Sans MS"/>
      <family val="4"/>
      <charset val="222"/>
    </font>
    <font>
      <sz val="8"/>
      <color indexed="8"/>
      <name val="Arial"/>
      <family val="2"/>
      <charset val="222"/>
    </font>
    <font>
      <i/>
      <sz val="8"/>
      <color indexed="8"/>
      <name val="Comic Sans MS"/>
      <family val="4"/>
    </font>
    <font>
      <sz val="8"/>
      <color indexed="14"/>
      <name val="Comic Sans MS"/>
      <family val="4"/>
    </font>
    <font>
      <b/>
      <sz val="8.25"/>
      <name val="Helv"/>
    </font>
    <font>
      <b/>
      <sz val="11"/>
      <name val="Times New Roman"/>
      <family val="1"/>
    </font>
    <font>
      <b/>
      <sz val="18"/>
      <color theme="3"/>
      <name val="Calibri Light"/>
      <family val="2"/>
      <charset val="222"/>
      <scheme val="major"/>
    </font>
    <font>
      <sz val="8"/>
      <name val="Tahoma"/>
      <family val="2"/>
    </font>
    <font>
      <sz val="12"/>
      <name val="ＭＳ 明朝"/>
      <family val="1"/>
      <charset val="128"/>
    </font>
    <font>
      <sz val="8"/>
      <color rgb="FF000000"/>
      <name val="Tahoma"/>
      <family val="2"/>
    </font>
  </fonts>
  <fills count="9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1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gray125">
        <fgColor indexed="8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22"/>
      </patternFill>
    </fill>
    <fill>
      <patternFill patternType="solid">
        <fgColor indexed="3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54"/>
      </patternFill>
    </fill>
    <fill>
      <patternFill patternType="solid">
        <fgColor indexed="41"/>
        <bgColor indexed="64"/>
      </patternFill>
    </fill>
    <fill>
      <patternFill patternType="darkGray">
        <fgColor indexed="15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2758">
    <xf numFmtId="0" fontId="0" fillId="0" borderId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9" fontId="6" fillId="0" borderId="0" applyFont="0" applyFill="0" applyBorder="0" applyAlignment="0" applyProtection="0"/>
    <xf numFmtId="0" fontId="27" fillId="0" borderId="0"/>
    <xf numFmtId="170" fontId="28" fillId="0" borderId="0"/>
    <xf numFmtId="0" fontId="30" fillId="0" borderId="0" applyNumberFormat="0" applyFill="0" applyBorder="0" applyAlignment="0" applyProtection="0"/>
    <xf numFmtId="0" fontId="31" fillId="0" borderId="13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3" fillId="0" borderId="0" applyNumberFormat="0" applyFill="0" applyBorder="0" applyAlignment="0" applyProtection="0"/>
    <xf numFmtId="0" fontId="34" fillId="6" borderId="0" applyNumberFormat="0" applyBorder="0" applyAlignment="0" applyProtection="0"/>
    <xf numFmtId="0" fontId="35" fillId="7" borderId="0" applyNumberFormat="0" applyBorder="0" applyAlignment="0" applyProtection="0"/>
    <xf numFmtId="0" fontId="36" fillId="8" borderId="0" applyNumberFormat="0" applyBorder="0" applyAlignment="0" applyProtection="0"/>
    <xf numFmtId="0" fontId="37" fillId="9" borderId="16" applyNumberFormat="0" applyAlignment="0" applyProtection="0"/>
    <xf numFmtId="0" fontId="38" fillId="10" borderId="17" applyNumberFormat="0" applyAlignment="0" applyProtection="0"/>
    <xf numFmtId="0" fontId="39" fillId="10" borderId="16" applyNumberFormat="0" applyAlignment="0" applyProtection="0"/>
    <xf numFmtId="0" fontId="40" fillId="0" borderId="18" applyNumberFormat="0" applyFill="0" applyAlignment="0" applyProtection="0"/>
    <xf numFmtId="0" fontId="41" fillId="11" borderId="19" applyNumberFormat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21" applyNumberFormat="0" applyFill="0" applyAlignment="0" applyProtection="0"/>
    <xf numFmtId="0" fontId="4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4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4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5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0" fontId="47" fillId="0" borderId="0"/>
    <xf numFmtId="180" fontId="47" fillId="0" borderId="0" applyFont="0" applyFill="0" applyBorder="0" applyAlignment="0" applyProtection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0" fillId="0" borderId="0"/>
    <xf numFmtId="181" fontId="47" fillId="0" borderId="0" applyFont="0" applyFill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176" fontId="52" fillId="0" borderId="0" applyFont="0" applyFill="0" applyBorder="0" applyAlignment="0" applyProtection="0"/>
    <xf numFmtId="182" fontId="52" fillId="0" borderId="0" applyFont="0" applyFill="0" applyBorder="0" applyAlignment="0" applyProtection="0"/>
    <xf numFmtId="183" fontId="52" fillId="0" borderId="0" applyFont="0" applyFill="0" applyBorder="0" applyAlignment="0" applyProtection="0"/>
    <xf numFmtId="178" fontId="52" fillId="0" borderId="0" applyFont="0" applyFill="0" applyBorder="0" applyAlignment="0" applyProtection="0"/>
    <xf numFmtId="184" fontId="47" fillId="0" borderId="0" applyFont="0" applyFill="0" applyBorder="0" applyAlignment="0" applyProtection="0"/>
    <xf numFmtId="176" fontId="53" fillId="0" borderId="0" applyFont="0" applyFill="0" applyBorder="0" applyAlignment="0" applyProtection="0"/>
    <xf numFmtId="0" fontId="54" fillId="0" borderId="0"/>
    <xf numFmtId="185" fontId="47" fillId="0" borderId="0" applyFont="0" applyFill="0" applyBorder="0" applyAlignment="0" applyProtection="0"/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20" fillId="0" borderId="0"/>
    <xf numFmtId="37" fontId="56" fillId="0" borderId="0"/>
    <xf numFmtId="0" fontId="55" fillId="0" borderId="0">
      <alignment vertical="top"/>
    </xf>
    <xf numFmtId="0" fontId="55" fillId="0" borderId="0">
      <alignment vertical="top"/>
    </xf>
    <xf numFmtId="0" fontId="47" fillId="0" borderId="0"/>
    <xf numFmtId="0" fontId="47" fillId="0" borderId="0"/>
    <xf numFmtId="186" fontId="52" fillId="0" borderId="0" applyFont="0" applyFill="0" applyBorder="0" applyAlignment="0" applyProtection="0"/>
    <xf numFmtId="187" fontId="57" fillId="0" borderId="0" applyFont="0" applyFill="0" applyBorder="0" applyAlignment="0" applyProtection="0"/>
    <xf numFmtId="188" fontId="57" fillId="0" borderId="0" applyFont="0" applyFill="0" applyBorder="0" applyAlignment="0" applyProtection="0"/>
    <xf numFmtId="0" fontId="47" fillId="0" borderId="0"/>
    <xf numFmtId="0" fontId="47" fillId="0" borderId="0"/>
    <xf numFmtId="176" fontId="47" fillId="0" borderId="0" applyFont="0" applyFill="0" applyBorder="0" applyAlignment="0" applyProtection="0"/>
    <xf numFmtId="178" fontId="47" fillId="0" borderId="0" applyFont="0" applyFill="0" applyBorder="0" applyAlignment="0" applyProtection="0"/>
    <xf numFmtId="178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57" fillId="0" borderId="0"/>
    <xf numFmtId="0" fontId="47" fillId="0" borderId="0"/>
    <xf numFmtId="0" fontId="20" fillId="0" borderId="0"/>
    <xf numFmtId="0" fontId="52" fillId="0" borderId="0" applyFont="0" applyFill="0" applyBorder="0" applyAlignment="0" applyProtection="0"/>
    <xf numFmtId="0" fontId="48" fillId="37" borderId="0" applyNumberFormat="0" applyBorder="0" applyAlignment="0" applyProtection="0"/>
    <xf numFmtId="0" fontId="48" fillId="37" borderId="0" applyNumberFormat="0" applyBorder="0" applyAlignment="0" applyProtection="0"/>
    <xf numFmtId="0" fontId="48" fillId="38" borderId="0" applyNumberFormat="0" applyBorder="0" applyAlignment="0" applyProtection="0"/>
    <xf numFmtId="0" fontId="48" fillId="38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1" borderId="0" applyNumberFormat="0" applyBorder="0" applyAlignment="0" applyProtection="0"/>
    <xf numFmtId="0" fontId="48" fillId="41" borderId="0" applyNumberFormat="0" applyBorder="0" applyAlignment="0" applyProtection="0"/>
    <xf numFmtId="0" fontId="48" fillId="42" borderId="0" applyNumberFormat="0" applyBorder="0" applyAlignment="0" applyProtection="0"/>
    <xf numFmtId="0" fontId="48" fillId="42" borderId="0" applyNumberFormat="0" applyBorder="0" applyAlignment="0" applyProtection="0"/>
    <xf numFmtId="0" fontId="133" fillId="37" borderId="0" applyNumberFormat="0" applyBorder="0" applyAlignment="0" applyProtection="0"/>
    <xf numFmtId="0" fontId="133" fillId="38" borderId="0" applyNumberFormat="0" applyBorder="0" applyAlignment="0" applyProtection="0"/>
    <xf numFmtId="0" fontId="133" fillId="39" borderId="0" applyNumberFormat="0" applyBorder="0" applyAlignment="0" applyProtection="0"/>
    <xf numFmtId="0" fontId="133" fillId="40" borderId="0" applyNumberFormat="0" applyBorder="0" applyAlignment="0" applyProtection="0"/>
    <xf numFmtId="0" fontId="133" fillId="41" borderId="0" applyNumberFormat="0" applyBorder="0" applyAlignment="0" applyProtection="0"/>
    <xf numFmtId="0" fontId="133" fillId="42" borderId="0" applyNumberFormat="0" applyBorder="0" applyAlignment="0" applyProtection="0"/>
    <xf numFmtId="42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0" fontId="48" fillId="43" borderId="0" applyNumberFormat="0" applyBorder="0" applyAlignment="0" applyProtection="0"/>
    <xf numFmtId="0" fontId="48" fillId="43" borderId="0" applyNumberFormat="0" applyBorder="0" applyAlignment="0" applyProtection="0"/>
    <xf numFmtId="0" fontId="48" fillId="44" borderId="0" applyNumberFormat="0" applyBorder="0" applyAlignment="0" applyProtection="0"/>
    <xf numFmtId="0" fontId="48" fillId="44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3" borderId="0" applyNumberFormat="0" applyBorder="0" applyAlignment="0" applyProtection="0"/>
    <xf numFmtId="0" fontId="48" fillId="43" borderId="0" applyNumberFormat="0" applyBorder="0" applyAlignment="0" applyProtection="0"/>
    <xf numFmtId="0" fontId="48" fillId="46" borderId="0" applyNumberFormat="0" applyBorder="0" applyAlignment="0" applyProtection="0"/>
    <xf numFmtId="0" fontId="48" fillId="46" borderId="0" applyNumberFormat="0" applyBorder="0" applyAlignment="0" applyProtection="0"/>
    <xf numFmtId="0" fontId="133" fillId="43" borderId="0" applyNumberFormat="0" applyBorder="0" applyAlignment="0" applyProtection="0"/>
    <xf numFmtId="0" fontId="133" fillId="44" borderId="0" applyNumberFormat="0" applyBorder="0" applyAlignment="0" applyProtection="0"/>
    <xf numFmtId="0" fontId="133" fillId="45" borderId="0" applyNumberFormat="0" applyBorder="0" applyAlignment="0" applyProtection="0"/>
    <xf numFmtId="0" fontId="133" fillId="40" borderId="0" applyNumberFormat="0" applyBorder="0" applyAlignment="0" applyProtection="0"/>
    <xf numFmtId="0" fontId="133" fillId="43" borderId="0" applyNumberFormat="0" applyBorder="0" applyAlignment="0" applyProtection="0"/>
    <xf numFmtId="0" fontId="133" fillId="46" borderId="0" applyNumberFormat="0" applyBorder="0" applyAlignment="0" applyProtection="0"/>
    <xf numFmtId="43" fontId="58" fillId="0" borderId="22">
      <alignment horizontal="right" vertical="center"/>
    </xf>
    <xf numFmtId="0" fontId="59" fillId="47" borderId="0" applyNumberFormat="0" applyBorder="0" applyAlignment="0" applyProtection="0"/>
    <xf numFmtId="0" fontId="59" fillId="47" borderId="0" applyNumberFormat="0" applyBorder="0" applyAlignment="0" applyProtection="0"/>
    <xf numFmtId="0" fontId="59" fillId="44" borderId="0" applyNumberFormat="0" applyBorder="0" applyAlignment="0" applyProtection="0"/>
    <xf numFmtId="0" fontId="59" fillId="44" borderId="0" applyNumberFormat="0" applyBorder="0" applyAlignment="0" applyProtection="0"/>
    <xf numFmtId="0" fontId="59" fillId="45" borderId="0" applyNumberFormat="0" applyBorder="0" applyAlignment="0" applyProtection="0"/>
    <xf numFmtId="0" fontId="59" fillId="45" borderId="0" applyNumberFormat="0" applyBorder="0" applyAlignment="0" applyProtection="0"/>
    <xf numFmtId="0" fontId="59" fillId="48" borderId="0" applyNumberFormat="0" applyBorder="0" applyAlignment="0" applyProtection="0"/>
    <xf numFmtId="0" fontId="59" fillId="48" borderId="0" applyNumberFormat="0" applyBorder="0" applyAlignment="0" applyProtection="0"/>
    <xf numFmtId="0" fontId="59" fillId="49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0" borderId="0" applyNumberFormat="0" applyBorder="0" applyAlignment="0" applyProtection="0"/>
    <xf numFmtId="0" fontId="134" fillId="47" borderId="0" applyNumberFormat="0" applyBorder="0" applyAlignment="0" applyProtection="0"/>
    <xf numFmtId="0" fontId="134" fillId="44" borderId="0" applyNumberFormat="0" applyBorder="0" applyAlignment="0" applyProtection="0"/>
    <xf numFmtId="0" fontId="134" fillId="45" borderId="0" applyNumberFormat="0" applyBorder="0" applyAlignment="0" applyProtection="0"/>
    <xf numFmtId="0" fontId="134" fillId="48" borderId="0" applyNumberFormat="0" applyBorder="0" applyAlignment="0" applyProtection="0"/>
    <xf numFmtId="0" fontId="134" fillId="49" borderId="0" applyNumberFormat="0" applyBorder="0" applyAlignment="0" applyProtection="0"/>
    <xf numFmtId="0" fontId="134" fillId="50" borderId="0" applyNumberFormat="0" applyBorder="0" applyAlignment="0" applyProtection="0"/>
    <xf numFmtId="9" fontId="52" fillId="0" borderId="0"/>
    <xf numFmtId="9" fontId="135" fillId="0" borderId="0"/>
    <xf numFmtId="9" fontId="52" fillId="0" borderId="0"/>
    <xf numFmtId="9" fontId="52" fillId="0" borderId="0"/>
    <xf numFmtId="9" fontId="52" fillId="0" borderId="0"/>
    <xf numFmtId="9" fontId="52" fillId="0" borderId="0"/>
    <xf numFmtId="0" fontId="60" fillId="0" borderId="0" applyFont="0" applyFill="0" applyBorder="0" applyAlignment="0" applyProtection="0"/>
    <xf numFmtId="0" fontId="61" fillId="0" borderId="23">
      <alignment horizontal="center"/>
    </xf>
    <xf numFmtId="0" fontId="62" fillId="0" borderId="0"/>
    <xf numFmtId="0" fontId="62" fillId="0" borderId="6" applyFill="0">
      <alignment horizontal="center"/>
      <protection locked="0"/>
    </xf>
    <xf numFmtId="0" fontId="61" fillId="0" borderId="0" applyFill="0">
      <alignment horizontal="center"/>
      <protection locked="0"/>
    </xf>
    <xf numFmtId="0" fontId="61" fillId="51" borderId="0"/>
    <xf numFmtId="0" fontId="61" fillId="0" borderId="0">
      <protection locked="0"/>
    </xf>
    <xf numFmtId="0" fontId="61" fillId="0" borderId="0"/>
    <xf numFmtId="189" fontId="61" fillId="0" borderId="0"/>
    <xf numFmtId="190" fontId="61" fillId="0" borderId="0"/>
    <xf numFmtId="0" fontId="62" fillId="52" borderId="0">
      <alignment horizontal="right"/>
    </xf>
    <xf numFmtId="0" fontId="61" fillId="0" borderId="0"/>
    <xf numFmtId="0" fontId="48" fillId="54" borderId="0" applyNumberFormat="0" applyBorder="0" applyAlignment="0" applyProtection="0"/>
    <xf numFmtId="0" fontId="48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3" borderId="0" applyNumberFormat="0" applyBorder="0" applyAlignment="0" applyProtection="0"/>
    <xf numFmtId="0" fontId="59" fillId="53" borderId="0" applyNumberFormat="0" applyBorder="0" applyAlignment="0" applyProtection="0"/>
    <xf numFmtId="0" fontId="59" fillId="53" borderId="0" applyNumberFormat="0" applyBorder="0" applyAlignment="0" applyProtection="0"/>
    <xf numFmtId="0" fontId="59" fillId="53" borderId="0" applyNumberFormat="0" applyBorder="0" applyAlignment="0" applyProtection="0"/>
    <xf numFmtId="0" fontId="59" fillId="53" borderId="0" applyNumberFormat="0" applyBorder="0" applyAlignment="0" applyProtection="0"/>
    <xf numFmtId="0" fontId="48" fillId="58" borderId="0" applyNumberFormat="0" applyBorder="0" applyAlignment="0" applyProtection="0"/>
    <xf numFmtId="0" fontId="48" fillId="59" borderId="0" applyNumberFormat="0" applyBorder="0" applyAlignment="0" applyProtection="0"/>
    <xf numFmtId="0" fontId="59" fillId="59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59" fillId="57" borderId="0" applyNumberFormat="0" applyBorder="0" applyAlignment="0" applyProtection="0"/>
    <xf numFmtId="0" fontId="48" fillId="61" borderId="0" applyNumberFormat="0" applyBorder="0" applyAlignment="0" applyProtection="0"/>
    <xf numFmtId="0" fontId="48" fillId="62" borderId="0" applyNumberFormat="0" applyBorder="0" applyAlignment="0" applyProtection="0"/>
    <xf numFmtId="0" fontId="59" fillId="62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59" fillId="60" borderId="0" applyNumberFormat="0" applyBorder="0" applyAlignment="0" applyProtection="0"/>
    <xf numFmtId="0" fontId="48" fillId="63" borderId="0" applyNumberFormat="0" applyBorder="0" applyAlignment="0" applyProtection="0"/>
    <xf numFmtId="0" fontId="48" fillId="63" borderId="0" applyNumberFormat="0" applyBorder="0" applyAlignment="0" applyProtection="0"/>
    <xf numFmtId="0" fontId="59" fillId="64" borderId="0" applyNumberFormat="0" applyBorder="0" applyAlignment="0" applyProtection="0"/>
    <xf numFmtId="0" fontId="59" fillId="48" borderId="0" applyNumberFormat="0" applyBorder="0" applyAlignment="0" applyProtection="0"/>
    <xf numFmtId="0" fontId="59" fillId="48" borderId="0" applyNumberFormat="0" applyBorder="0" applyAlignment="0" applyProtection="0"/>
    <xf numFmtId="0" fontId="59" fillId="48" borderId="0" applyNumberFormat="0" applyBorder="0" applyAlignment="0" applyProtection="0"/>
    <xf numFmtId="0" fontId="59" fillId="48" borderId="0" applyNumberFormat="0" applyBorder="0" applyAlignment="0" applyProtection="0"/>
    <xf numFmtId="0" fontId="59" fillId="48" borderId="0" applyNumberFormat="0" applyBorder="0" applyAlignment="0" applyProtection="0"/>
    <xf numFmtId="0" fontId="48" fillId="65" borderId="0" applyNumberFormat="0" applyBorder="0" applyAlignment="0" applyProtection="0"/>
    <xf numFmtId="0" fontId="48" fillId="55" borderId="0" applyNumberFormat="0" applyBorder="0" applyAlignment="0" applyProtection="0"/>
    <xf numFmtId="0" fontId="59" fillId="66" borderId="0" applyNumberFormat="0" applyBorder="0" applyAlignment="0" applyProtection="0"/>
    <xf numFmtId="0" fontId="59" fillId="49" borderId="0" applyNumberFormat="0" applyBorder="0" applyAlignment="0" applyProtection="0"/>
    <xf numFmtId="0" fontId="59" fillId="49" borderId="0" applyNumberFormat="0" applyBorder="0" applyAlignment="0" applyProtection="0"/>
    <xf numFmtId="0" fontId="59" fillId="49" borderId="0" applyNumberFormat="0" applyBorder="0" applyAlignment="0" applyProtection="0"/>
    <xf numFmtId="0" fontId="59" fillId="49" borderId="0" applyNumberFormat="0" applyBorder="0" applyAlignment="0" applyProtection="0"/>
    <xf numFmtId="0" fontId="59" fillId="49" borderId="0" applyNumberFormat="0" applyBorder="0" applyAlignment="0" applyProtection="0"/>
    <xf numFmtId="0" fontId="48" fillId="68" borderId="0" applyNumberFormat="0" applyBorder="0" applyAlignment="0" applyProtection="0"/>
    <xf numFmtId="0" fontId="48" fillId="69" borderId="0" applyNumberFormat="0" applyBorder="0" applyAlignment="0" applyProtection="0"/>
    <xf numFmtId="0" fontId="59" fillId="70" borderId="0" applyNumberFormat="0" applyBorder="0" applyAlignment="0" applyProtection="0"/>
    <xf numFmtId="0" fontId="59" fillId="67" borderId="0" applyNumberFormat="0" applyBorder="0" applyAlignment="0" applyProtection="0"/>
    <xf numFmtId="0" fontId="59" fillId="67" borderId="0" applyNumberFormat="0" applyBorder="0" applyAlignment="0" applyProtection="0"/>
    <xf numFmtId="0" fontId="59" fillId="67" borderId="0" applyNumberFormat="0" applyBorder="0" applyAlignment="0" applyProtection="0"/>
    <xf numFmtId="0" fontId="59" fillId="67" borderId="0" applyNumberFormat="0" applyBorder="0" applyAlignment="0" applyProtection="0"/>
    <xf numFmtId="0" fontId="59" fillId="67" borderId="0" applyNumberFormat="0" applyBorder="0" applyAlignment="0" applyProtection="0"/>
    <xf numFmtId="0" fontId="63" fillId="38" borderId="0" applyNumberFormat="0" applyBorder="0" applyAlignment="0" applyProtection="0"/>
    <xf numFmtId="0" fontId="63" fillId="38" borderId="0" applyNumberFormat="0" applyBorder="0" applyAlignment="0" applyProtection="0"/>
    <xf numFmtId="5" fontId="64" fillId="0" borderId="5" applyAlignment="0" applyProtection="0"/>
    <xf numFmtId="5" fontId="136" fillId="0" borderId="5" applyAlignment="0" applyProtection="0"/>
    <xf numFmtId="191" fontId="47" fillId="0" borderId="0" applyFill="0" applyBorder="0" applyAlignment="0"/>
    <xf numFmtId="191" fontId="47" fillId="0" borderId="0" applyFill="0" applyBorder="0" applyAlignment="0"/>
    <xf numFmtId="192" fontId="52" fillId="0" borderId="0" applyFill="0" applyBorder="0" applyAlignment="0"/>
    <xf numFmtId="193" fontId="65" fillId="0" borderId="0" applyFill="0" applyBorder="0" applyAlignment="0"/>
    <xf numFmtId="194" fontId="66" fillId="0" borderId="0" applyFill="0" applyBorder="0" applyAlignment="0"/>
    <xf numFmtId="195" fontId="66" fillId="0" borderId="0" applyFill="0" applyBorder="0" applyAlignment="0"/>
    <xf numFmtId="196" fontId="52" fillId="0" borderId="0" applyFill="0" applyBorder="0" applyAlignment="0"/>
    <xf numFmtId="197" fontId="52" fillId="0" borderId="0" applyFill="0" applyBorder="0" applyAlignment="0"/>
    <xf numFmtId="192" fontId="52" fillId="0" borderId="0" applyFill="0" applyBorder="0" applyAlignment="0"/>
    <xf numFmtId="0" fontId="67" fillId="71" borderId="24" applyNumberFormat="0" applyAlignment="0" applyProtection="0"/>
    <xf numFmtId="0" fontId="67" fillId="71" borderId="24" applyNumberFormat="0" applyAlignment="0" applyProtection="0"/>
    <xf numFmtId="0" fontId="68" fillId="72" borderId="25" applyNumberFormat="0" applyAlignment="0" applyProtection="0"/>
    <xf numFmtId="0" fontId="68" fillId="72" borderId="25" applyNumberFormat="0" applyAlignment="0" applyProtection="0"/>
    <xf numFmtId="0" fontId="69" fillId="73" borderId="26">
      <alignment horizontal="center" wrapText="1"/>
    </xf>
    <xf numFmtId="43" fontId="1" fillId="0" borderId="0" applyFont="0" applyFill="0" applyBorder="0" applyAlignment="0" applyProtection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41" fontId="47" fillId="0" borderId="0" applyFont="0" applyFill="0" applyBorder="0" applyAlignment="0" applyProtection="0"/>
    <xf numFmtId="196" fontId="52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176" fontId="47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47" fillId="0" borderId="0" applyFont="0" applyFill="0" applyBorder="0" applyAlignment="0" applyProtection="0"/>
    <xf numFmtId="227" fontId="101" fillId="0" borderId="0" applyFont="0" applyFill="0" applyBorder="0" applyAlignment="0" applyProtection="0"/>
    <xf numFmtId="178" fontId="85" fillId="0" borderId="0" applyFont="0" applyFill="0" applyBorder="0" applyAlignment="0" applyProtection="0"/>
    <xf numFmtId="227" fontId="101" fillId="0" borderId="0" applyFont="0" applyFill="0" applyBorder="0" applyAlignment="0" applyProtection="0"/>
    <xf numFmtId="227" fontId="101" fillId="0" borderId="0" applyFont="0" applyFill="0" applyBorder="0" applyAlignment="0" applyProtection="0"/>
    <xf numFmtId="178" fontId="47" fillId="0" borderId="0" applyFont="0" applyFill="0" applyBorder="0" applyAlignment="0" applyProtection="0"/>
    <xf numFmtId="176" fontId="4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37" fillId="0" borderId="0" applyFont="0" applyFill="0" applyBorder="0" applyAlignment="0" applyProtection="0"/>
    <xf numFmtId="228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47" fillId="0" borderId="0" applyNumberFormat="0" applyFill="0" applyBorder="0" applyAlignment="0" applyProtection="0"/>
    <xf numFmtId="43" fontId="137" fillId="0" borderId="0" applyFont="0" applyFill="0" applyBorder="0" applyAlignment="0" applyProtection="0"/>
    <xf numFmtId="178" fontId="101" fillId="0" borderId="0" applyFont="0" applyFill="0" applyBorder="0" applyAlignment="0" applyProtection="0"/>
    <xf numFmtId="176" fontId="101" fillId="0" borderId="0" applyFont="0" applyFill="0" applyBorder="0" applyAlignment="0" applyProtection="0"/>
    <xf numFmtId="176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226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0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226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0" fontId="47" fillId="0" borderId="0" applyFont="0" applyFill="0" applyBorder="0" applyAlignment="0" applyProtection="0"/>
    <xf numFmtId="226" fontId="101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132" fillId="0" borderId="0" applyFont="0" applyFill="0" applyBorder="0" applyAlignment="0" applyProtection="0"/>
    <xf numFmtId="178" fontId="132" fillId="0" borderId="0" applyFont="0" applyFill="0" applyBorder="0" applyAlignment="0" applyProtection="0"/>
    <xf numFmtId="43" fontId="47" fillId="0" borderId="0" applyFont="0" applyFill="0" applyBorder="0" applyAlignment="0" applyProtection="0"/>
    <xf numFmtId="226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178" fontId="176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0" fontId="101" fillId="0" borderId="0" applyFont="0" applyFill="0" applyBorder="0" applyAlignment="0" applyProtection="0"/>
    <xf numFmtId="176" fontId="101" fillId="0" borderId="0" applyFont="0" applyFill="0" applyBorder="0" applyAlignment="0" applyProtection="0"/>
    <xf numFmtId="176" fontId="101" fillId="0" borderId="0" applyFont="0" applyFill="0" applyBorder="0" applyAlignment="0" applyProtection="0"/>
    <xf numFmtId="176" fontId="47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47" fillId="0" borderId="0" applyNumberFormat="0" applyFill="0" applyBorder="0" applyAlignment="0" applyProtection="0"/>
    <xf numFmtId="178" fontId="47" fillId="0" borderId="0" applyNumberForma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7" fillId="0" borderId="0" applyFont="0" applyFill="0" applyBorder="0" applyAlignment="0" applyProtection="0"/>
    <xf numFmtId="226" fontId="101" fillId="0" borderId="0" applyFont="0" applyFill="0" applyBorder="0" applyAlignment="0" applyProtection="0"/>
    <xf numFmtId="174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7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226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101" fillId="0" borderId="0" applyFont="0" applyFill="0" applyBorder="0" applyAlignment="0" applyProtection="0"/>
    <xf numFmtId="174" fontId="101" fillId="0" borderId="0" applyFont="0" applyFill="0" applyBorder="0" applyAlignment="0" applyProtection="0"/>
    <xf numFmtId="226" fontId="47" fillId="0" borderId="0" applyFont="0" applyFill="0" applyBorder="0" applyAlignment="0" applyProtection="0"/>
    <xf numFmtId="174" fontId="101" fillId="0" borderId="0" applyFont="0" applyFill="0" applyBorder="0" applyAlignment="0" applyProtection="0"/>
    <xf numFmtId="229" fontId="47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230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101" fillId="0" borderId="0" applyFont="0" applyFill="0" applyBorder="0" applyAlignment="0" applyProtection="0"/>
    <xf numFmtId="174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174" fontId="10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78" fontId="17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178" fontId="17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226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101" fillId="0" borderId="0" applyFont="0" applyFill="0" applyBorder="0" applyAlignment="0" applyProtection="0"/>
    <xf numFmtId="174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174" fontId="101" fillId="0" borderId="0" applyFont="0" applyFill="0" applyBorder="0" applyAlignment="0" applyProtection="0"/>
    <xf numFmtId="178" fontId="177" fillId="0" borderId="0" applyFont="0" applyFill="0" applyBorder="0" applyAlignment="0" applyProtection="0"/>
    <xf numFmtId="43" fontId="47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43" fontId="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42" fontId="47" fillId="0" borderId="0" applyFont="0" applyFill="0" applyBorder="0" applyAlignment="0" applyProtection="0"/>
    <xf numFmtId="42" fontId="47" fillId="0" borderId="0" applyFont="0" applyFill="0" applyBorder="0" applyAlignment="0" applyProtection="0"/>
    <xf numFmtId="42" fontId="47" fillId="0" borderId="0" applyFont="0" applyFill="0" applyBorder="0" applyAlignment="0" applyProtection="0"/>
    <xf numFmtId="198" fontId="52" fillId="0" borderId="0"/>
    <xf numFmtId="0" fontId="135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3" fontId="47" fillId="0" borderId="0" applyFont="0" applyFill="0" applyBorder="0" applyAlignment="0" applyProtection="0"/>
    <xf numFmtId="3" fontId="47" fillId="0" borderId="0" applyFont="0" applyFill="0" applyBorder="0" applyAlignment="0" applyProtection="0"/>
    <xf numFmtId="0" fontId="71" fillId="0" borderId="0" applyNumberFormat="0" applyAlignment="0">
      <alignment horizontal="left"/>
    </xf>
    <xf numFmtId="199" fontId="72" fillId="0" borderId="0" applyFill="0" applyBorder="0" applyProtection="0"/>
    <xf numFmtId="0" fontId="73" fillId="0" borderId="0"/>
    <xf numFmtId="0" fontId="73" fillId="0" borderId="0"/>
    <xf numFmtId="192" fontId="52" fillId="0" borderId="0" applyFont="0" applyFill="0" applyBorder="0" applyAlignment="0" applyProtection="0"/>
    <xf numFmtId="200" fontId="74" fillId="0" borderId="0" applyFont="0" applyFill="0" applyBorder="0" applyAlignment="0" applyProtection="0"/>
    <xf numFmtId="200" fontId="74" fillId="0" borderId="0" applyFont="0" applyFill="0" applyBorder="0" applyAlignment="0" applyProtection="0"/>
    <xf numFmtId="201" fontId="52" fillId="0" borderId="0"/>
    <xf numFmtId="0" fontId="135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202" fontId="47" fillId="0" borderId="0"/>
    <xf numFmtId="202" fontId="47" fillId="0" borderId="0"/>
    <xf numFmtId="0" fontId="75" fillId="74" borderId="0" applyNumberFormat="0" applyFont="0" applyFill="0" applyBorder="0" applyProtection="0">
      <alignment horizontal="left"/>
    </xf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14" fontId="55" fillId="0" borderId="0" applyFill="0" applyBorder="0" applyAlignment="0"/>
    <xf numFmtId="14" fontId="55" fillId="0" borderId="0" applyFill="0" applyBorder="0" applyAlignment="0"/>
    <xf numFmtId="15" fontId="47" fillId="0" borderId="0"/>
    <xf numFmtId="203" fontId="72" fillId="0" borderId="0" applyFill="0" applyBorder="0" applyProtection="0"/>
    <xf numFmtId="38" fontId="76" fillId="0" borderId="27">
      <alignment vertical="center"/>
    </xf>
    <xf numFmtId="38" fontId="138" fillId="0" borderId="27">
      <alignment vertical="center"/>
    </xf>
    <xf numFmtId="204" fontId="52" fillId="0" borderId="0"/>
    <xf numFmtId="173" fontId="135" fillId="0" borderId="0"/>
    <xf numFmtId="173" fontId="52" fillId="0" borderId="0"/>
    <xf numFmtId="173" fontId="52" fillId="0" borderId="0"/>
    <xf numFmtId="173" fontId="52" fillId="0" borderId="0"/>
    <xf numFmtId="173" fontId="52" fillId="0" borderId="0"/>
    <xf numFmtId="0" fontId="139" fillId="0" borderId="0" applyNumberFormat="0" applyFill="0" applyBorder="0" applyAlignment="0" applyProtection="0"/>
    <xf numFmtId="0" fontId="140" fillId="75" borderId="0" applyNumberFormat="0" applyBorder="0" applyAlignment="0" applyProtection="0"/>
    <xf numFmtId="0" fontId="140" fillId="76" borderId="0" applyNumberFormat="0" applyBorder="0" applyAlignment="0" applyProtection="0"/>
    <xf numFmtId="0" fontId="140" fillId="77" borderId="0" applyNumberFormat="0" applyBorder="0" applyAlignment="0" applyProtection="0"/>
    <xf numFmtId="196" fontId="52" fillId="0" borderId="0" applyFill="0" applyBorder="0" applyAlignment="0"/>
    <xf numFmtId="192" fontId="52" fillId="0" borderId="0" applyFill="0" applyBorder="0" applyAlignment="0"/>
    <xf numFmtId="196" fontId="52" fillId="0" borderId="0" applyFill="0" applyBorder="0" applyAlignment="0"/>
    <xf numFmtId="197" fontId="52" fillId="0" borderId="0" applyFill="0" applyBorder="0" applyAlignment="0"/>
    <xf numFmtId="192" fontId="52" fillId="0" borderId="0" applyFill="0" applyBorder="0" applyAlignment="0"/>
    <xf numFmtId="0" fontId="77" fillId="0" borderId="0" applyNumberFormat="0" applyAlignment="0">
      <alignment horizontal="left"/>
    </xf>
    <xf numFmtId="231" fontId="141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2" fontId="47" fillId="0" borderId="0" applyFont="0" applyFill="0" applyBorder="0" applyAlignment="0" applyProtection="0"/>
    <xf numFmtId="2" fontId="47" fillId="0" borderId="0" applyFont="0" applyFill="0" applyBorder="0" applyAlignment="0" applyProtection="0"/>
    <xf numFmtId="205" fontId="79" fillId="0" borderId="0">
      <alignment horizontal="right"/>
    </xf>
    <xf numFmtId="0" fontId="80" fillId="39" borderId="0" applyNumberFormat="0" applyBorder="0" applyAlignment="0" applyProtection="0"/>
    <xf numFmtId="0" fontId="80" fillId="39" borderId="0" applyNumberFormat="0" applyBorder="0" applyAlignment="0" applyProtection="0"/>
    <xf numFmtId="38" fontId="49" fillId="74" borderId="0" applyNumberFormat="0" applyBorder="0" applyAlignment="0" applyProtection="0"/>
    <xf numFmtId="38" fontId="49" fillId="74" borderId="0" applyNumberFormat="0" applyBorder="0" applyAlignment="0" applyProtection="0"/>
    <xf numFmtId="0" fontId="142" fillId="78" borderId="28"/>
    <xf numFmtId="0" fontId="81" fillId="0" borderId="29" applyNumberFormat="0" applyAlignment="0" applyProtection="0">
      <alignment horizontal="left" vertical="center"/>
    </xf>
    <xf numFmtId="0" fontId="81" fillId="0" borderId="29" applyNumberFormat="0" applyAlignment="0" applyProtection="0">
      <alignment horizontal="left" vertical="center"/>
    </xf>
    <xf numFmtId="0" fontId="81" fillId="0" borderId="29" applyNumberFormat="0" applyAlignment="0" applyProtection="0">
      <alignment horizontal="left" vertical="center"/>
    </xf>
    <xf numFmtId="0" fontId="81" fillId="0" borderId="29" applyNumberFormat="0" applyAlignment="0" applyProtection="0">
      <alignment horizontal="left" vertical="center"/>
    </xf>
    <xf numFmtId="0" fontId="81" fillId="0" borderId="29" applyNumberFormat="0" applyAlignment="0" applyProtection="0">
      <alignment horizontal="left" vertical="center"/>
    </xf>
    <xf numFmtId="0" fontId="81" fillId="0" borderId="1">
      <alignment horizontal="left" vertical="center"/>
    </xf>
    <xf numFmtId="0" fontId="81" fillId="0" borderId="1">
      <alignment horizontal="left" vertical="center"/>
    </xf>
    <xf numFmtId="0" fontId="81" fillId="0" borderId="1">
      <alignment horizontal="left" vertical="center"/>
    </xf>
    <xf numFmtId="0" fontId="81" fillId="0" borderId="1">
      <alignment horizontal="left" vertical="center"/>
    </xf>
    <xf numFmtId="0" fontId="81" fillId="0" borderId="1">
      <alignment horizontal="left" vertical="center"/>
    </xf>
    <xf numFmtId="206" fontId="82" fillId="73" borderId="0">
      <alignment horizontal="left" vertical="top"/>
    </xf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4" fillId="0" borderId="32" applyNumberFormat="0" applyFill="0" applyAlignment="0" applyProtection="0"/>
    <xf numFmtId="0" fontId="84" fillId="0" borderId="32" applyNumberFormat="0" applyFill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3" fillId="0" borderId="0" applyProtection="0"/>
    <xf numFmtId="0" fontId="81" fillId="0" borderId="0" applyProtection="0"/>
    <xf numFmtId="0" fontId="178" fillId="0" borderId="0" applyNumberFormat="0" applyFill="0" applyBorder="0" applyAlignment="0" applyProtection="0">
      <alignment vertical="top"/>
      <protection locked="0"/>
    </xf>
    <xf numFmtId="0" fontId="143" fillId="0" borderId="0" applyNumberFormat="0" applyFill="0" applyBorder="0" applyAlignment="0" applyProtection="0">
      <alignment vertical="top"/>
      <protection locked="0"/>
    </xf>
    <xf numFmtId="0" fontId="85" fillId="73" borderId="0">
      <alignment horizontal="left" wrapText="1"/>
    </xf>
    <xf numFmtId="207" fontId="47" fillId="0" borderId="0" applyBorder="0" applyAlignment="0"/>
    <xf numFmtId="10" fontId="49" fillId="73" borderId="23" applyNumberFormat="0" applyBorder="0" applyAlignment="0" applyProtection="0"/>
    <xf numFmtId="10" fontId="49" fillId="73" borderId="23" applyNumberFormat="0" applyBorder="0" applyAlignment="0" applyProtection="0"/>
    <xf numFmtId="0" fontId="86" fillId="42" borderId="24" applyNumberFormat="0" applyAlignment="0" applyProtection="0"/>
    <xf numFmtId="0" fontId="86" fillId="42" borderId="24" applyNumberFormat="0" applyAlignment="0" applyProtection="0"/>
    <xf numFmtId="0" fontId="86" fillId="42" borderId="24" applyNumberFormat="0" applyAlignment="0" applyProtection="0"/>
    <xf numFmtId="0" fontId="86" fillId="42" borderId="24" applyNumberFormat="0" applyAlignment="0" applyProtection="0"/>
    <xf numFmtId="0" fontId="86" fillId="42" borderId="24" applyNumberFormat="0" applyAlignment="0" applyProtection="0"/>
    <xf numFmtId="208" fontId="47" fillId="0" borderId="0"/>
    <xf numFmtId="208" fontId="47" fillId="0" borderId="0"/>
    <xf numFmtId="173" fontId="87" fillId="0" borderId="0"/>
    <xf numFmtId="38" fontId="88" fillId="0" borderId="0"/>
    <xf numFmtId="38" fontId="89" fillId="0" borderId="0"/>
    <xf numFmtId="38" fontId="90" fillId="0" borderId="0"/>
    <xf numFmtId="38" fontId="91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2" fillId="0" borderId="0" applyNumberFormat="0" applyFont="0" applyFill="0" applyBorder="0" applyProtection="0">
      <alignment horizontal="left" vertical="center"/>
    </xf>
    <xf numFmtId="196" fontId="52" fillId="0" borderId="0" applyFill="0" applyBorder="0" applyAlignment="0"/>
    <xf numFmtId="192" fontId="52" fillId="0" borderId="0" applyFill="0" applyBorder="0" applyAlignment="0"/>
    <xf numFmtId="196" fontId="52" fillId="0" borderId="0" applyFill="0" applyBorder="0" applyAlignment="0"/>
    <xf numFmtId="197" fontId="52" fillId="0" borderId="0" applyFill="0" applyBorder="0" applyAlignment="0"/>
    <xf numFmtId="192" fontId="52" fillId="0" borderId="0" applyFill="0" applyBorder="0" applyAlignment="0"/>
    <xf numFmtId="0" fontId="92" fillId="0" borderId="33" applyNumberFormat="0" applyFill="0" applyAlignment="0" applyProtection="0"/>
    <xf numFmtId="0" fontId="92" fillId="0" borderId="33" applyNumberFormat="0" applyFill="0" applyAlignment="0" applyProtection="0"/>
    <xf numFmtId="0" fontId="93" fillId="0" borderId="23">
      <alignment horizontal="center"/>
    </xf>
    <xf numFmtId="0" fontId="94" fillId="0" borderId="0"/>
    <xf numFmtId="0" fontId="95" fillId="0" borderId="0"/>
    <xf numFmtId="0" fontId="94" fillId="0" borderId="0"/>
    <xf numFmtId="0" fontId="95" fillId="0" borderId="0"/>
    <xf numFmtId="0" fontId="96" fillId="0" borderId="0"/>
    <xf numFmtId="209" fontId="74" fillId="0" borderId="0" applyFont="0" applyFill="0" applyBorder="0" applyAlignment="0" applyProtection="0"/>
    <xf numFmtId="209" fontId="74" fillId="0" borderId="0" applyFont="0" applyFill="0" applyBorder="0" applyAlignment="0" applyProtection="0"/>
    <xf numFmtId="244" fontId="74" fillId="0" borderId="0" applyFont="0" applyFill="0" applyBorder="0" applyAlignment="0" applyProtection="0"/>
    <xf numFmtId="244" fontId="74" fillId="0" borderId="0" applyFont="0" applyFill="0" applyBorder="0" applyAlignment="0" applyProtection="0"/>
    <xf numFmtId="38" fontId="76" fillId="0" borderId="0" applyFont="0" applyFill="0" applyBorder="0" applyAlignment="0" applyProtection="0"/>
    <xf numFmtId="40" fontId="76" fillId="0" borderId="0" applyFont="0" applyFill="0" applyBorder="0" applyAlignment="0" applyProtection="0"/>
    <xf numFmtId="6" fontId="76" fillId="0" borderId="0" applyFont="0" applyFill="0" applyBorder="0" applyAlignment="0" applyProtection="0"/>
    <xf numFmtId="8" fontId="76" fillId="0" borderId="0" applyFont="0" applyFill="0" applyBorder="0" applyAlignment="0" applyProtection="0"/>
    <xf numFmtId="232" fontId="76" fillId="0" borderId="0" applyFont="0" applyFill="0" applyBorder="0" applyAlignment="0" applyProtection="0"/>
    <xf numFmtId="233" fontId="76" fillId="0" borderId="0" applyFont="0" applyFill="0" applyBorder="0" applyAlignment="0" applyProtection="0"/>
    <xf numFmtId="0" fontId="98" fillId="79" borderId="0" applyNumberFormat="0" applyBorder="0" applyAlignment="0" applyProtection="0"/>
    <xf numFmtId="0" fontId="98" fillId="79" borderId="0" applyNumberFormat="0" applyBorder="0" applyAlignment="0" applyProtection="0"/>
    <xf numFmtId="0" fontId="72" fillId="0" borderId="0"/>
    <xf numFmtId="0" fontId="72" fillId="0" borderId="0"/>
    <xf numFmtId="0" fontId="179" fillId="90" borderId="0"/>
    <xf numFmtId="37" fontId="99" fillId="0" borderId="0"/>
    <xf numFmtId="37" fontId="99" fillId="0" borderId="0"/>
    <xf numFmtId="37" fontId="99" fillId="0" borderId="0"/>
    <xf numFmtId="37" fontId="99" fillId="0" borderId="0"/>
    <xf numFmtId="37" fontId="99" fillId="0" borderId="0"/>
    <xf numFmtId="0" fontId="94" fillId="0" borderId="0"/>
    <xf numFmtId="0" fontId="95" fillId="0" borderId="0"/>
    <xf numFmtId="0" fontId="95" fillId="0" borderId="0"/>
    <xf numFmtId="210" fontId="100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47" fillId="0" borderId="0"/>
    <xf numFmtId="0" fontId="47" fillId="0" borderId="0"/>
    <xf numFmtId="0" fontId="101" fillId="0" borderId="0"/>
    <xf numFmtId="0" fontId="101" fillId="0" borderId="0"/>
    <xf numFmtId="0" fontId="47" fillId="0" borderId="0"/>
    <xf numFmtId="0" fontId="101" fillId="0" borderId="0"/>
    <xf numFmtId="0" fontId="48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" fillId="0" borderId="0"/>
    <xf numFmtId="0" fontId="101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01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" fillId="0" borderId="0"/>
    <xf numFmtId="0" fontId="1" fillId="0" borderId="0"/>
    <xf numFmtId="0" fontId="101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01" fillId="0" borderId="0"/>
    <xf numFmtId="0" fontId="1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01" fillId="0" borderId="0"/>
    <xf numFmtId="0" fontId="17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77" fillId="0" borderId="0"/>
    <xf numFmtId="0" fontId="17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01" fillId="0" borderId="0"/>
    <xf numFmtId="0" fontId="101" fillId="0" borderId="0"/>
    <xf numFmtId="0" fontId="47" fillId="0" borderId="0"/>
    <xf numFmtId="0" fontId="101" fillId="0" borderId="0"/>
    <xf numFmtId="0" fontId="47" fillId="0" borderId="0"/>
    <xf numFmtId="0" fontId="101" fillId="0" borderId="0"/>
    <xf numFmtId="0" fontId="177" fillId="0" borderId="0"/>
    <xf numFmtId="0" fontId="55" fillId="0" borderId="0">
      <alignment vertical="top"/>
    </xf>
    <xf numFmtId="0" fontId="101" fillId="0" borderId="0"/>
    <xf numFmtId="0" fontId="55" fillId="0" borderId="0">
      <alignment vertical="top"/>
    </xf>
    <xf numFmtId="0" fontId="101" fillId="0" borderId="0"/>
    <xf numFmtId="0" fontId="55" fillId="0" borderId="0">
      <alignment vertical="top"/>
    </xf>
    <xf numFmtId="0" fontId="101" fillId="0" borderId="0"/>
    <xf numFmtId="0" fontId="55" fillId="0" borderId="0">
      <alignment vertical="top"/>
    </xf>
    <xf numFmtId="0" fontId="101" fillId="0" borderId="0"/>
    <xf numFmtId="0" fontId="55" fillId="0" borderId="0">
      <alignment vertical="top"/>
    </xf>
    <xf numFmtId="0" fontId="101" fillId="0" borderId="0"/>
    <xf numFmtId="0" fontId="55" fillId="0" borderId="0">
      <alignment vertical="top"/>
    </xf>
    <xf numFmtId="0" fontId="101" fillId="0" borderId="0"/>
    <xf numFmtId="0" fontId="47" fillId="0" borderId="0"/>
    <xf numFmtId="0" fontId="101" fillId="0" borderId="0"/>
    <xf numFmtId="0" fontId="47" fillId="0" borderId="0"/>
    <xf numFmtId="0" fontId="101" fillId="0" borderId="0"/>
    <xf numFmtId="0" fontId="47" fillId="0" borderId="0"/>
    <xf numFmtId="0" fontId="101" fillId="0" borderId="0"/>
    <xf numFmtId="0" fontId="101" fillId="0" borderId="0"/>
    <xf numFmtId="0" fontId="72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01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55" fillId="0" borderId="0">
      <alignment vertical="top"/>
    </xf>
    <xf numFmtId="0" fontId="101" fillId="0" borderId="0"/>
    <xf numFmtId="0" fontId="101" fillId="0" borderId="0"/>
    <xf numFmtId="0" fontId="47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55" fillId="0" borderId="0">
      <alignment vertical="top"/>
    </xf>
    <xf numFmtId="0" fontId="47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55" fillId="0" borderId="0">
      <alignment vertical="top"/>
    </xf>
    <xf numFmtId="0" fontId="47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77" fillId="0" borderId="0"/>
    <xf numFmtId="0" fontId="101" fillId="0" borderId="0"/>
    <xf numFmtId="0" fontId="47" fillId="0" borderId="0"/>
    <xf numFmtId="0" fontId="55" fillId="0" borderId="0">
      <alignment vertical="top"/>
    </xf>
    <xf numFmtId="0" fontId="101" fillId="0" borderId="0"/>
    <xf numFmtId="0" fontId="176" fillId="0" borderId="0"/>
    <xf numFmtId="0" fontId="55" fillId="0" borderId="0">
      <alignment vertical="top"/>
    </xf>
    <xf numFmtId="0" fontId="101" fillId="0" borderId="0"/>
    <xf numFmtId="0" fontId="55" fillId="0" borderId="0">
      <alignment vertical="top"/>
    </xf>
    <xf numFmtId="0" fontId="101" fillId="0" borderId="0"/>
    <xf numFmtId="0" fontId="55" fillId="0" borderId="0">
      <alignment vertical="top"/>
    </xf>
    <xf numFmtId="0" fontId="101" fillId="0" borderId="0"/>
    <xf numFmtId="0" fontId="47" fillId="0" borderId="0"/>
    <xf numFmtId="0" fontId="47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" fillId="0" borderId="0"/>
    <xf numFmtId="0" fontId="101" fillId="0" borderId="0"/>
    <xf numFmtId="0" fontId="101" fillId="0" borderId="0"/>
    <xf numFmtId="0" fontId="101" fillId="0" borderId="0"/>
    <xf numFmtId="0" fontId="46" fillId="0" borderId="0"/>
    <xf numFmtId="0" fontId="46" fillId="0" borderId="0"/>
    <xf numFmtId="0" fontId="101" fillId="0" borderId="0"/>
    <xf numFmtId="0" fontId="101" fillId="0" borderId="0"/>
    <xf numFmtId="0" fontId="177" fillId="0" borderId="0"/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47" fillId="0" borderId="0"/>
    <xf numFmtId="0" fontId="47" fillId="0" borderId="0"/>
    <xf numFmtId="0" fontId="47" fillId="0" borderId="0"/>
    <xf numFmtId="0" fontId="101" fillId="0" borderId="0"/>
    <xf numFmtId="0" fontId="131" fillId="0" borderId="0"/>
    <xf numFmtId="0" fontId="47" fillId="0" borderId="0"/>
    <xf numFmtId="0" fontId="101" fillId="0" borderId="0"/>
    <xf numFmtId="0" fontId="101" fillId="0" borderId="0"/>
    <xf numFmtId="0" fontId="177" fillId="0" borderId="0"/>
    <xf numFmtId="0" fontId="131" fillId="0" borderId="0"/>
    <xf numFmtId="0" fontId="72" fillId="0" borderId="0"/>
    <xf numFmtId="0" fontId="55" fillId="0" borderId="0">
      <alignment vertical="top"/>
    </xf>
    <xf numFmtId="0" fontId="48" fillId="0" borderId="0"/>
    <xf numFmtId="0" fontId="101" fillId="0" borderId="0"/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47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01" fillId="0" borderId="0"/>
    <xf numFmtId="0" fontId="1" fillId="0" borderId="0"/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47" fillId="0" borderId="0"/>
    <xf numFmtId="0" fontId="47" fillId="0" borderId="0"/>
    <xf numFmtId="0" fontId="47" fillId="0" borderId="0"/>
    <xf numFmtId="0" fontId="101" fillId="0" borderId="0"/>
    <xf numFmtId="0" fontId="55" fillId="0" borderId="0">
      <alignment vertical="top"/>
    </xf>
    <xf numFmtId="0" fontId="180" fillId="0" borderId="0"/>
    <xf numFmtId="0" fontId="47" fillId="0" borderId="0"/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101" fillId="0" borderId="0"/>
    <xf numFmtId="0" fontId="101" fillId="0" borderId="0"/>
    <xf numFmtId="0" fontId="101" fillId="0" borderId="0"/>
    <xf numFmtId="0" fontId="101" fillId="0" borderId="0"/>
    <xf numFmtId="0" fontId="47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47" fillId="0" borderId="0"/>
    <xf numFmtId="0" fontId="47" fillId="0" borderId="0"/>
    <xf numFmtId="0" fontId="133" fillId="0" borderId="0"/>
    <xf numFmtId="0" fontId="47" fillId="0" borderId="0"/>
    <xf numFmtId="0" fontId="47" fillId="0" borderId="0"/>
    <xf numFmtId="0" fontId="133" fillId="0" borderId="0"/>
    <xf numFmtId="0" fontId="47" fillId="0" borderId="0"/>
    <xf numFmtId="0" fontId="47" fillId="0" borderId="0"/>
    <xf numFmtId="0" fontId="47" fillId="0" borderId="0"/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01" fillId="0" borderId="0"/>
    <xf numFmtId="0" fontId="101" fillId="0" borderId="0"/>
    <xf numFmtId="0" fontId="47" fillId="0" borderId="0"/>
    <xf numFmtId="0" fontId="13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01" fillId="0" borderId="0"/>
    <xf numFmtId="0" fontId="101" fillId="0" borderId="0"/>
    <xf numFmtId="0" fontId="133" fillId="0" borderId="0"/>
    <xf numFmtId="0" fontId="47" fillId="0" borderId="0"/>
    <xf numFmtId="0" fontId="101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" fillId="0" borderId="0"/>
    <xf numFmtId="0" fontId="17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211" fontId="47" fillId="0" borderId="0"/>
    <xf numFmtId="211" fontId="47" fillId="0" borderId="0"/>
    <xf numFmtId="0" fontId="138" fillId="0" borderId="0"/>
    <xf numFmtId="0" fontId="101" fillId="80" borderId="34" applyNumberFormat="0" applyFont="0" applyAlignment="0" applyProtection="0"/>
    <xf numFmtId="0" fontId="101" fillId="80" borderId="34" applyNumberFormat="0" applyFont="0" applyAlignment="0" applyProtection="0"/>
    <xf numFmtId="212" fontId="102" fillId="0" borderId="0" applyFont="0" applyFill="0" applyBorder="0" applyAlignment="0" applyProtection="0"/>
    <xf numFmtId="44" fontId="102" fillId="0" borderId="0" applyFont="0" applyFill="0" applyBorder="0" applyAlignment="0" applyProtection="0"/>
    <xf numFmtId="186" fontId="52" fillId="0" borderId="0" applyFont="0" applyFill="0" applyBorder="0" applyAlignment="0" applyProtection="0"/>
    <xf numFmtId="0" fontId="103" fillId="71" borderId="35" applyNumberFormat="0" applyAlignment="0" applyProtection="0"/>
    <xf numFmtId="0" fontId="103" fillId="71" borderId="35" applyNumberFormat="0" applyAlignment="0" applyProtection="0"/>
    <xf numFmtId="40" fontId="104" fillId="81" borderId="0">
      <alignment horizontal="right"/>
    </xf>
    <xf numFmtId="0" fontId="105" fillId="81" borderId="0">
      <alignment horizontal="right"/>
    </xf>
    <xf numFmtId="0" fontId="106" fillId="81" borderId="10"/>
    <xf numFmtId="0" fontId="107" fillId="82" borderId="0" applyBorder="0">
      <alignment horizontal="centerContinuous"/>
    </xf>
    <xf numFmtId="0" fontId="108" fillId="82" borderId="0" applyBorder="0">
      <alignment horizontal="centerContinuous"/>
    </xf>
    <xf numFmtId="0" fontId="109" fillId="0" borderId="0">
      <alignment horizontal="center"/>
    </xf>
    <xf numFmtId="0" fontId="110" fillId="0" borderId="0">
      <alignment horizontal="center"/>
    </xf>
    <xf numFmtId="213" fontId="74" fillId="0" borderId="0" applyFont="0" applyFill="0" applyBorder="0" applyAlignment="0" applyProtection="0"/>
    <xf numFmtId="213" fontId="74" fillId="0" borderId="0" applyFont="0" applyFill="0" applyBorder="0" applyAlignment="0" applyProtection="0"/>
    <xf numFmtId="42" fontId="74" fillId="0" borderId="0" applyFont="0" applyFill="0" applyBorder="0" applyAlignment="0" applyProtection="0"/>
    <xf numFmtId="42" fontId="74" fillId="0" borderId="0" applyFont="0" applyFill="0" applyBorder="0" applyAlignment="0" applyProtection="0"/>
    <xf numFmtId="9" fontId="1" fillId="0" borderId="0" applyFont="0" applyFill="0" applyBorder="0" applyAlignment="0" applyProtection="0"/>
    <xf numFmtId="214" fontId="47" fillId="0" borderId="0" applyFont="0" applyFill="0" applyBorder="0" applyAlignment="0" applyProtection="0"/>
    <xf numFmtId="214" fontId="47" fillId="0" borderId="0" applyFont="0" applyFill="0" applyBorder="0" applyAlignment="0" applyProtection="0"/>
    <xf numFmtId="195" fontId="66" fillId="0" borderId="0" applyFont="0" applyFill="0" applyBorder="0" applyAlignment="0" applyProtection="0"/>
    <xf numFmtId="215" fontId="52" fillId="0" borderId="0" applyFont="0" applyFill="0" applyBorder="0" applyAlignment="0" applyProtection="0"/>
    <xf numFmtId="10" fontId="47" fillId="0" borderId="0" applyFont="0" applyFill="0" applyBorder="0" applyAlignment="0" applyProtection="0"/>
    <xf numFmtId="10" fontId="47" fillId="0" borderId="0" applyFont="0" applyFill="0" applyBorder="0" applyAlignment="0" applyProtection="0"/>
    <xf numFmtId="10" fontId="47" fillId="0" borderId="0" applyFont="0" applyFill="0" applyBorder="0" applyAlignment="0" applyProtection="0"/>
    <xf numFmtId="10" fontId="47" fillId="0" borderId="0" applyFont="0" applyFill="0" applyBorder="0" applyAlignment="0" applyProtection="0"/>
    <xf numFmtId="10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76" fillId="0" borderId="36" applyNumberFormat="0" applyBorder="0"/>
    <xf numFmtId="9" fontId="76" fillId="0" borderId="36" applyNumberFormat="0" applyBorder="0"/>
    <xf numFmtId="3" fontId="111" fillId="0" borderId="0" applyNumberFormat="0" applyFill="0" applyBorder="0" applyAlignment="0" applyProtection="0"/>
    <xf numFmtId="196" fontId="52" fillId="0" borderId="0" applyFill="0" applyBorder="0" applyAlignment="0"/>
    <xf numFmtId="192" fontId="52" fillId="0" borderId="0" applyFill="0" applyBorder="0" applyAlignment="0"/>
    <xf numFmtId="196" fontId="52" fillId="0" borderId="0" applyFill="0" applyBorder="0" applyAlignment="0"/>
    <xf numFmtId="197" fontId="52" fillId="0" borderId="0" applyFill="0" applyBorder="0" applyAlignment="0"/>
    <xf numFmtId="192" fontId="52" fillId="0" borderId="0" applyFill="0" applyBorder="0" applyAlignment="0"/>
    <xf numFmtId="0" fontId="76" fillId="0" borderId="0" applyNumberFormat="0" applyFont="0" applyFill="0" applyBorder="0" applyAlignment="0" applyProtection="0">
      <alignment horizontal="left"/>
    </xf>
    <xf numFmtId="0" fontId="138" fillId="0" borderId="0" applyNumberFormat="0" applyFont="0" applyFill="0" applyBorder="0" applyAlignment="0" applyProtection="0">
      <alignment horizontal="left"/>
    </xf>
    <xf numFmtId="15" fontId="76" fillId="0" borderId="0" applyFont="0" applyFill="0" applyBorder="0" applyAlignment="0" applyProtection="0"/>
    <xf numFmtId="15" fontId="138" fillId="0" borderId="0" applyFont="0" applyFill="0" applyBorder="0" applyAlignment="0" applyProtection="0"/>
    <xf numFmtId="4" fontId="76" fillId="0" borderId="0" applyFont="0" applyFill="0" applyBorder="0" applyAlignment="0" applyProtection="0"/>
    <xf numFmtId="4" fontId="138" fillId="0" borderId="0" applyFont="0" applyFill="0" applyBorder="0" applyAlignment="0" applyProtection="0"/>
    <xf numFmtId="0" fontId="64" fillId="0" borderId="6">
      <alignment horizontal="center"/>
    </xf>
    <xf numFmtId="0" fontId="136" fillId="0" borderId="6">
      <alignment horizontal="center"/>
    </xf>
    <xf numFmtId="3" fontId="76" fillId="0" borderId="0" applyFont="0" applyFill="0" applyBorder="0" applyAlignment="0" applyProtection="0"/>
    <xf numFmtId="3" fontId="138" fillId="0" borderId="0" applyFont="0" applyFill="0" applyBorder="0" applyAlignment="0" applyProtection="0"/>
    <xf numFmtId="0" fontId="76" fillId="83" borderId="0" applyNumberFormat="0" applyFont="0" applyBorder="0" applyAlignment="0" applyProtection="0"/>
    <xf numFmtId="0" fontId="138" fillId="83" borderId="0" applyNumberFormat="0" applyFont="0" applyBorder="0" applyAlignment="0" applyProtection="0"/>
    <xf numFmtId="37" fontId="20" fillId="0" borderId="0"/>
    <xf numFmtId="0" fontId="47" fillId="0" borderId="0">
      <alignment vertical="justify"/>
    </xf>
    <xf numFmtId="0" fontId="52" fillId="0" borderId="0" applyFont="0" applyFill="0" applyBorder="0" applyAlignment="0" applyProtection="0"/>
    <xf numFmtId="1" fontId="47" fillId="0" borderId="37" applyNumberFormat="0" applyFill="0" applyAlignment="0" applyProtection="0">
      <alignment horizontal="center" vertical="center"/>
    </xf>
    <xf numFmtId="1" fontId="47" fillId="0" borderId="37" applyNumberFormat="0" applyFill="0" applyAlignment="0" applyProtection="0">
      <alignment horizontal="center" vertical="center"/>
    </xf>
    <xf numFmtId="1" fontId="47" fillId="0" borderId="37" applyNumberFormat="0" applyFill="0" applyAlignment="0" applyProtection="0">
      <alignment horizontal="center" vertical="center"/>
    </xf>
    <xf numFmtId="1" fontId="47" fillId="0" borderId="37" applyNumberFormat="0" applyFill="0" applyAlignment="0" applyProtection="0">
      <alignment horizontal="center" vertical="center"/>
    </xf>
    <xf numFmtId="1" fontId="47" fillId="0" borderId="37" applyNumberFormat="0" applyFill="0" applyAlignment="0" applyProtection="0">
      <alignment horizontal="center" vertical="center"/>
    </xf>
    <xf numFmtId="216" fontId="47" fillId="0" borderId="0" applyNumberFormat="0" applyFill="0" applyBorder="0" applyAlignment="0" applyProtection="0">
      <alignment horizontal="left"/>
    </xf>
    <xf numFmtId="216" fontId="47" fillId="0" borderId="0" applyNumberFormat="0" applyFill="0" applyBorder="0" applyAlignment="0" applyProtection="0">
      <alignment horizontal="left"/>
    </xf>
    <xf numFmtId="234" fontId="47" fillId="0" borderId="0"/>
    <xf numFmtId="4" fontId="55" fillId="84" borderId="35" applyNumberFormat="0" applyProtection="0">
      <alignment vertical="center"/>
    </xf>
    <xf numFmtId="4" fontId="55" fillId="84" borderId="35" applyNumberFormat="0" applyProtection="0">
      <alignment horizontal="left" vertical="center" indent="1"/>
    </xf>
    <xf numFmtId="4" fontId="55" fillId="84" borderId="35" applyNumberFormat="0" applyProtection="0">
      <alignment horizontal="left" vertical="center" indent="1"/>
    </xf>
    <xf numFmtId="0" fontId="47" fillId="85" borderId="35" applyNumberFormat="0" applyProtection="0">
      <alignment horizontal="left" vertical="center" indent="1"/>
    </xf>
    <xf numFmtId="4" fontId="144" fillId="86" borderId="35" applyNumberFormat="0" applyProtection="0">
      <alignment horizontal="left" vertical="center" indent="1"/>
    </xf>
    <xf numFmtId="4" fontId="55" fillId="87" borderId="38" applyNumberFormat="0" applyProtection="0">
      <alignment horizontal="left" vertical="center" indent="1"/>
    </xf>
    <xf numFmtId="4" fontId="145" fillId="87" borderId="35" applyNumberFormat="0" applyProtection="0">
      <alignment horizontal="left" vertical="center" indent="1"/>
    </xf>
    <xf numFmtId="4" fontId="55" fillId="88" borderId="35" applyNumberFormat="0" applyProtection="0">
      <alignment horizontal="left" vertical="center" indent="1"/>
    </xf>
    <xf numFmtId="0" fontId="47" fillId="88" borderId="35" applyNumberFormat="0" applyProtection="0">
      <alignment horizontal="left" vertical="center" indent="1"/>
    </xf>
    <xf numFmtId="0" fontId="47" fillId="89" borderId="35" applyNumberFormat="0" applyProtection="0">
      <alignment horizontal="left" vertical="center" indent="1"/>
    </xf>
    <xf numFmtId="0" fontId="47" fillId="74" borderId="35" applyNumberFormat="0" applyProtection="0">
      <alignment horizontal="left" vertical="center" indent="1"/>
    </xf>
    <xf numFmtId="0" fontId="47" fillId="85" borderId="35" applyNumberFormat="0" applyProtection="0">
      <alignment horizontal="left" vertical="center" indent="1"/>
    </xf>
    <xf numFmtId="4" fontId="55" fillId="73" borderId="35" applyNumberFormat="0" applyProtection="0">
      <alignment horizontal="left" vertical="center" indent="1"/>
    </xf>
    <xf numFmtId="4" fontId="55" fillId="87" borderId="35" applyNumberFormat="0" applyProtection="0">
      <alignment horizontal="right" vertical="center"/>
    </xf>
    <xf numFmtId="0" fontId="47" fillId="85" borderId="35" applyNumberFormat="0" applyProtection="0">
      <alignment horizontal="left" vertical="center" indent="1"/>
    </xf>
    <xf numFmtId="0" fontId="47" fillId="85" borderId="35" applyNumberFormat="0" applyProtection="0">
      <alignment horizontal="left" vertical="center" indent="1"/>
    </xf>
    <xf numFmtId="0" fontId="146" fillId="0" borderId="0" applyNumberFormat="0" applyProtection="0"/>
    <xf numFmtId="4" fontId="147" fillId="87" borderId="35" applyNumberFormat="0" applyProtection="0">
      <alignment horizontal="right" vertical="center"/>
    </xf>
    <xf numFmtId="38" fontId="72" fillId="0" borderId="0" applyNumberFormat="0" applyFont="0" applyFill="0" applyBorder="0" applyAlignment="0"/>
    <xf numFmtId="0" fontId="117" fillId="0" borderId="0" applyNumberFormat="0" applyFill="0" applyBorder="0" applyAlignment="0" applyProtection="0"/>
    <xf numFmtId="0" fontId="72" fillId="0" borderId="39" applyAlignment="0">
      <alignment horizontal="centerContinuous"/>
    </xf>
    <xf numFmtId="12" fontId="112" fillId="0" borderId="23">
      <alignment horizontal="center"/>
    </xf>
    <xf numFmtId="37" fontId="56" fillId="0" borderId="0"/>
    <xf numFmtId="0" fontId="113" fillId="0" borderId="0" applyNumberFormat="0" applyBorder="0"/>
    <xf numFmtId="0" fontId="114" fillId="73" borderId="0">
      <alignment wrapText="1"/>
    </xf>
    <xf numFmtId="40" fontId="115" fillId="0" borderId="0" applyBorder="0">
      <alignment horizontal="right"/>
    </xf>
    <xf numFmtId="3" fontId="47" fillId="0" borderId="23" applyNumberFormat="0" applyFont="0" applyFill="0" applyAlignment="0" applyProtection="0">
      <alignment vertical="center"/>
    </xf>
    <xf numFmtId="49" fontId="55" fillId="0" borderId="0" applyFill="0" applyBorder="0" applyAlignment="0"/>
    <xf numFmtId="49" fontId="55" fillId="0" borderId="0" applyFill="0" applyBorder="0" applyAlignment="0"/>
    <xf numFmtId="217" fontId="52" fillId="0" borderId="0" applyFill="0" applyBorder="0" applyAlignment="0"/>
    <xf numFmtId="218" fontId="52" fillId="0" borderId="0" applyFill="0" applyBorder="0" applyAlignment="0"/>
    <xf numFmtId="0" fontId="116" fillId="0" borderId="0">
      <alignment horizontal="center" vertical="top"/>
    </xf>
    <xf numFmtId="40" fontId="148" fillId="0" borderId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47" fillId="0" borderId="41" applyNumberFormat="0" applyFont="0" applyFill="0" applyAlignment="0" applyProtection="0"/>
    <xf numFmtId="0" fontId="47" fillId="0" borderId="41" applyNumberFormat="0" applyFont="0" applyFill="0" applyAlignment="0" applyProtection="0"/>
    <xf numFmtId="176" fontId="47" fillId="0" borderId="0" applyFont="0" applyFill="0" applyBorder="0" applyAlignment="0" applyProtection="0"/>
    <xf numFmtId="40" fontId="138" fillId="0" borderId="0" applyFont="0" applyFill="0" applyBorder="0" applyAlignment="0" applyProtection="0"/>
    <xf numFmtId="6" fontId="76" fillId="0" borderId="0" applyFont="0" applyFill="0" applyBorder="0" applyAlignment="0" applyProtection="0"/>
    <xf numFmtId="6" fontId="138" fillId="0" borderId="0" applyFont="0" applyFill="0" applyBorder="0" applyAlignment="0" applyProtection="0"/>
    <xf numFmtId="174" fontId="149" fillId="0" borderId="0" applyFont="0" applyFill="0" applyBorder="0" applyAlignment="0" applyProtection="0"/>
    <xf numFmtId="0" fontId="47" fillId="0" borderId="0">
      <alignment horizontal="centerContinuous" vertical="center"/>
    </xf>
    <xf numFmtId="0" fontId="118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95" fillId="0" borderId="42"/>
    <xf numFmtId="0" fontId="97" fillId="0" borderId="0" applyNumberFormat="0" applyFont="0" applyFill="0" applyBorder="0" applyProtection="0">
      <alignment horizontal="center" vertical="center" wrapText="1"/>
    </xf>
    <xf numFmtId="0" fontId="123" fillId="0" borderId="0" applyNumberFormat="0" applyFill="0" applyBorder="0" applyAlignment="0" applyProtection="0">
      <alignment vertical="top"/>
      <protection locked="0"/>
    </xf>
    <xf numFmtId="0" fontId="150" fillId="0" borderId="0"/>
    <xf numFmtId="9" fontId="101" fillId="0" borderId="0" applyFont="0" applyFill="0" applyBorder="0" applyAlignment="0" applyProtection="0"/>
    <xf numFmtId="176" fontId="101" fillId="0" borderId="0" applyFont="0" applyFill="0" applyBorder="0" applyAlignment="0" applyProtection="0"/>
    <xf numFmtId="235" fontId="47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35" fillId="0" borderId="0" applyFont="0" applyFill="0" applyBorder="0" applyAlignment="0" applyProtection="0"/>
    <xf numFmtId="179" fontId="101" fillId="0" borderId="0" applyFont="0" applyFill="0" applyBorder="0" applyAlignment="0" applyProtection="0"/>
    <xf numFmtId="236" fontId="101" fillId="0" borderId="0" applyFont="0" applyFill="0" applyBorder="0" applyAlignment="0" applyProtection="0"/>
    <xf numFmtId="179" fontId="101" fillId="0" borderId="0" applyFont="0" applyFill="0" applyBorder="0" applyAlignment="0" applyProtection="0"/>
    <xf numFmtId="179" fontId="101" fillId="0" borderId="0" applyFont="0" applyFill="0" applyBorder="0" applyAlignment="0" applyProtection="0"/>
    <xf numFmtId="237" fontId="101" fillId="0" borderId="0" applyFont="0" applyFill="0" applyBorder="0" applyAlignment="0" applyProtection="0"/>
    <xf numFmtId="179" fontId="101" fillId="0" borderId="0" applyFont="0" applyFill="0" applyBorder="0" applyAlignment="0" applyProtection="0"/>
    <xf numFmtId="179" fontId="101" fillId="0" borderId="0" applyFont="0" applyFill="0" applyBorder="0" applyAlignment="0" applyProtection="0"/>
    <xf numFmtId="42" fontId="101" fillId="0" borderId="0" applyFont="0" applyFill="0" applyBorder="0" applyAlignment="0" applyProtection="0"/>
    <xf numFmtId="236" fontId="101" fillId="0" borderId="0" applyFont="0" applyFill="0" applyBorder="0" applyAlignment="0" applyProtection="0"/>
    <xf numFmtId="42" fontId="101" fillId="0" borderId="0" applyFont="0" applyFill="0" applyBorder="0" applyAlignment="0" applyProtection="0"/>
    <xf numFmtId="238" fontId="101" fillId="0" borderId="0" applyFont="0" applyFill="0" applyBorder="0" applyAlignment="0" applyProtection="0"/>
    <xf numFmtId="239" fontId="101" fillId="0" borderId="0" applyFont="0" applyFill="0" applyBorder="0" applyAlignment="0" applyProtection="0"/>
    <xf numFmtId="239" fontId="101" fillId="0" borderId="0" applyFont="0" applyFill="0" applyBorder="0" applyAlignment="0" applyProtection="0"/>
    <xf numFmtId="236" fontId="101" fillId="0" borderId="0" applyFont="0" applyFill="0" applyBorder="0" applyAlignment="0" applyProtection="0"/>
    <xf numFmtId="179" fontId="101" fillId="0" borderId="0" applyFont="0" applyFill="0" applyBorder="0" applyAlignment="0" applyProtection="0"/>
    <xf numFmtId="179" fontId="101" fillId="0" borderId="0" applyFont="0" applyFill="0" applyBorder="0" applyAlignment="0" applyProtection="0"/>
    <xf numFmtId="236" fontId="101" fillId="0" borderId="0" applyFont="0" applyFill="0" applyBorder="0" applyAlignment="0" applyProtection="0"/>
    <xf numFmtId="179" fontId="101" fillId="0" borderId="0" applyFont="0" applyFill="0" applyBorder="0" applyAlignment="0" applyProtection="0"/>
    <xf numFmtId="179" fontId="101" fillId="0" borderId="0" applyFont="0" applyFill="0" applyBorder="0" applyAlignment="0" applyProtection="0"/>
    <xf numFmtId="237" fontId="101" fillId="0" borderId="0" applyFont="0" applyFill="0" applyBorder="0" applyAlignment="0" applyProtection="0"/>
    <xf numFmtId="179" fontId="101" fillId="0" borderId="0" applyFont="0" applyFill="0" applyBorder="0" applyAlignment="0" applyProtection="0"/>
    <xf numFmtId="179" fontId="101" fillId="0" borderId="0" applyFont="0" applyFill="0" applyBorder="0" applyAlignment="0" applyProtection="0"/>
    <xf numFmtId="42" fontId="101" fillId="0" borderId="0" applyFont="0" applyFill="0" applyBorder="0" applyAlignment="0" applyProtection="0"/>
    <xf numFmtId="238" fontId="101" fillId="0" borderId="0" applyFont="0" applyFill="0" applyBorder="0" applyAlignment="0" applyProtection="0"/>
    <xf numFmtId="239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132" fillId="0" borderId="0" applyFont="0" applyFill="0" applyBorder="0" applyAlignment="0" applyProtection="0"/>
    <xf numFmtId="178" fontId="101" fillId="0" borderId="0" applyFont="0" applyFill="0" applyBorder="0" applyAlignment="0" applyProtection="0"/>
    <xf numFmtId="43" fontId="101" fillId="0" borderId="0" applyFont="0" applyFill="0" applyBorder="0" applyAlignment="0" applyProtection="0"/>
    <xf numFmtId="178" fontId="151" fillId="0" borderId="0" applyNumberForma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51" fillId="0" borderId="0" applyNumberFormat="0" applyFill="0" applyBorder="0" applyAlignment="0" applyProtection="0"/>
    <xf numFmtId="178" fontId="101" fillId="0" borderId="0" applyFont="0" applyFill="0" applyBorder="0" applyAlignment="0" applyProtection="0"/>
    <xf numFmtId="178" fontId="47" fillId="0" borderId="0" applyNumberFormat="0" applyFill="0" applyBorder="0" applyAlignment="0" applyProtection="0"/>
    <xf numFmtId="178" fontId="47" fillId="0" borderId="0" applyNumberFormat="0" applyFill="0" applyBorder="0" applyAlignment="0" applyProtection="0"/>
    <xf numFmtId="178" fontId="133" fillId="0" borderId="0" applyFont="0" applyFill="0" applyBorder="0" applyAlignment="0" applyProtection="0"/>
    <xf numFmtId="178" fontId="133" fillId="0" borderId="0" applyFont="0" applyFill="0" applyBorder="0" applyAlignment="0" applyProtection="0"/>
    <xf numFmtId="0" fontId="152" fillId="0" borderId="0" applyNumberFormat="0" applyFont="0" applyFill="0" applyBorder="0" applyProtection="0">
      <alignment vertical="center"/>
    </xf>
    <xf numFmtId="178" fontId="101" fillId="0" borderId="0" applyFont="0" applyFill="0" applyBorder="0" applyAlignment="0" applyProtection="0"/>
    <xf numFmtId="0" fontId="152" fillId="0" borderId="0" applyNumberFormat="0" applyFont="0" applyFill="0" applyBorder="0" applyProtection="0">
      <alignment vertical="center"/>
    </xf>
    <xf numFmtId="178" fontId="133" fillId="0" borderId="0" applyFont="0" applyFill="0" applyBorder="0" applyAlignment="0" applyProtection="0"/>
    <xf numFmtId="178" fontId="132" fillId="0" borderId="0" applyFont="0" applyFill="0" applyBorder="0" applyAlignment="0" applyProtection="0"/>
    <xf numFmtId="178" fontId="133" fillId="0" borderId="0" applyFont="0" applyFill="0" applyBorder="0" applyAlignment="0" applyProtection="0"/>
    <xf numFmtId="43" fontId="135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132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132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132" fillId="0" borderId="0" applyFont="0" applyFill="0" applyBorder="0" applyAlignment="0" applyProtection="0"/>
    <xf numFmtId="178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175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0" fontId="152" fillId="0" borderId="0" applyNumberFormat="0" applyFont="0" applyFill="0" applyBorder="0" applyProtection="0">
      <alignment vertical="center"/>
    </xf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43" fontId="135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53" fillId="0" borderId="0" applyFont="0" applyFill="0" applyBorder="0" applyAlignment="0" applyProtection="0"/>
    <xf numFmtId="178" fontId="47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47" fillId="0" borderId="0" applyFont="0" applyFill="0" applyBorder="0" applyAlignment="0" applyProtection="0"/>
    <xf numFmtId="240" fontId="85" fillId="0" borderId="0" applyFont="0" applyFill="0" applyBorder="0" applyAlignment="0" applyProtection="0"/>
    <xf numFmtId="178" fontId="13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47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31" fillId="0" borderId="0" applyFont="0" applyFill="0" applyBorder="0" applyAlignment="0" applyProtection="0"/>
    <xf numFmtId="167" fontId="47" fillId="0" borderId="0" applyFont="0" applyFill="0" applyBorder="0" applyAlignment="0" applyProtection="0"/>
    <xf numFmtId="178" fontId="47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47" fillId="0" borderId="0" applyNumberFormat="0" applyFill="0" applyBorder="0" applyAlignment="0" applyProtection="0"/>
    <xf numFmtId="241" fontId="47" fillId="0" borderId="0" applyFont="0" applyFill="0" applyBorder="0" applyAlignment="0" applyProtection="0"/>
    <xf numFmtId="178" fontId="47" fillId="0" borderId="0" applyFont="0" applyFill="0" applyBorder="0" applyAlignment="0" applyProtection="0"/>
    <xf numFmtId="178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175" fontId="101" fillId="0" borderId="0" applyFont="0" applyFill="0" applyBorder="0" applyAlignment="0" applyProtection="0"/>
    <xf numFmtId="177" fontId="133" fillId="0" borderId="0" applyFont="0" applyFill="0" applyBorder="0" applyAlignment="0" applyProtection="0"/>
    <xf numFmtId="177" fontId="101" fillId="0" borderId="0" applyFont="0" applyFill="0" applyBorder="0" applyAlignment="0" applyProtection="0"/>
    <xf numFmtId="0" fontId="119" fillId="0" borderId="0" applyNumberFormat="0" applyFill="0" applyBorder="0" applyAlignment="0" applyProtection="0">
      <alignment vertical="top"/>
      <protection locked="0"/>
    </xf>
    <xf numFmtId="0" fontId="154" fillId="0" borderId="0" applyNumberFormat="0" applyFill="0" applyBorder="0" applyAlignment="0" applyProtection="0">
      <alignment vertical="top"/>
      <protection locked="0"/>
    </xf>
    <xf numFmtId="0" fontId="155" fillId="0" borderId="0" applyNumberFormat="0" applyFill="0" applyBorder="0" applyAlignment="0" applyProtection="0">
      <alignment vertical="top"/>
      <protection locked="0"/>
    </xf>
    <xf numFmtId="0" fontId="119" fillId="0" borderId="0" applyNumberFormat="0" applyFill="0" applyBorder="0" applyAlignment="0" applyProtection="0">
      <alignment vertical="top"/>
      <protection locked="0"/>
    </xf>
    <xf numFmtId="0" fontId="156" fillId="72" borderId="25" applyNumberFormat="0" applyAlignment="0" applyProtection="0"/>
    <xf numFmtId="0" fontId="157" fillId="0" borderId="33" applyNumberFormat="0" applyFill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0" fontId="158" fillId="0" borderId="0" applyNumberFormat="0" applyFill="0" applyBorder="0" applyProtection="0">
      <alignment vertical="center"/>
    </xf>
    <xf numFmtId="9" fontId="101" fillId="0" borderId="0" applyFont="0" applyFill="0" applyBorder="0" applyAlignment="0" applyProtection="0"/>
    <xf numFmtId="0" fontId="158" fillId="0" borderId="0" applyNumberFormat="0" applyFill="0" applyBorder="0" applyProtection="0">
      <alignment vertical="center"/>
    </xf>
    <xf numFmtId="0" fontId="159" fillId="0" borderId="0" applyNumberFormat="0" applyFill="0" applyBorder="0" applyProtection="0">
      <alignment vertical="center"/>
    </xf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33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0" fontId="160" fillId="38" borderId="0" applyNumberFormat="0" applyBorder="0" applyAlignment="0" applyProtection="0"/>
    <xf numFmtId="0" fontId="161" fillId="71" borderId="35" applyNumberFormat="0" applyAlignment="0" applyProtection="0"/>
    <xf numFmtId="0" fontId="162" fillId="71" borderId="24" applyNumberFormat="0" applyAlignment="0" applyProtection="0"/>
    <xf numFmtId="0" fontId="163" fillId="0" borderId="0" applyNumberFormat="0" applyFill="0" applyBorder="0" applyAlignment="0" applyProtection="0"/>
    <xf numFmtId="0" fontId="164" fillId="0" borderId="0" applyNumberFormat="0" applyFill="0" applyBorder="0" applyAlignment="0" applyProtection="0"/>
    <xf numFmtId="0" fontId="165" fillId="0" borderId="0" applyNumberFormat="0" applyFill="0" applyBorder="0" applyAlignment="0" applyProtection="0"/>
    <xf numFmtId="219" fontId="120" fillId="0" borderId="0" applyFont="0" applyFill="0" applyBorder="0" applyAlignment="0" applyProtection="0"/>
    <xf numFmtId="0" fontId="181" fillId="6" borderId="0" applyNumberFormat="0" applyBorder="0" applyAlignment="0" applyProtection="0"/>
    <xf numFmtId="0" fontId="166" fillId="39" borderId="0" applyNumberFormat="0" applyBorder="0" applyAlignment="0" applyProtection="0"/>
    <xf numFmtId="0" fontId="121" fillId="0" borderId="0" applyNumberFormat="0" applyFill="0" applyBorder="0" applyAlignment="0" applyProtection="0">
      <alignment vertical="top"/>
      <protection locked="0"/>
    </xf>
    <xf numFmtId="0" fontId="167" fillId="0" borderId="0" applyNumberFormat="0" applyFill="0" applyBorder="0" applyAlignment="0" applyProtection="0">
      <alignment vertical="top"/>
      <protection locked="0"/>
    </xf>
    <xf numFmtId="0" fontId="168" fillId="0" borderId="0" applyNumberFormat="0" applyFill="0" applyBorder="0" applyAlignment="0" applyProtection="0">
      <alignment vertical="top"/>
      <protection locked="0"/>
    </xf>
    <xf numFmtId="0" fontId="169" fillId="0" borderId="0" applyNumberFormat="0" applyFill="0" applyBorder="0" applyAlignment="0" applyProtection="0">
      <alignment vertical="top"/>
      <protection locked="0"/>
    </xf>
    <xf numFmtId="9" fontId="60" fillId="0" borderId="0" applyFont="0" applyFill="0" applyBorder="0" applyAlignment="0" applyProtection="0"/>
    <xf numFmtId="0" fontId="47" fillId="0" borderId="0"/>
    <xf numFmtId="0" fontId="101" fillId="0" borderId="0"/>
    <xf numFmtId="0" fontId="101" fillId="0" borderId="0"/>
    <xf numFmtId="0" fontId="101" fillId="0" borderId="0"/>
    <xf numFmtId="0" fontId="47" fillId="0" borderId="0"/>
    <xf numFmtId="0" fontId="101" fillId="0" borderId="0"/>
    <xf numFmtId="0" fontId="135" fillId="0" borderId="0"/>
    <xf numFmtId="0" fontId="101" fillId="0" borderId="0"/>
    <xf numFmtId="0" fontId="101" fillId="0" borderId="0"/>
    <xf numFmtId="0" fontId="101" fillId="0" borderId="0"/>
    <xf numFmtId="0" fontId="47" fillId="0" borderId="0"/>
    <xf numFmtId="0" fontId="47" fillId="0" borderId="0"/>
    <xf numFmtId="0" fontId="180" fillId="0" borderId="0"/>
    <xf numFmtId="0" fontId="182" fillId="0" borderId="0"/>
    <xf numFmtId="0" fontId="55" fillId="0" borderId="0">
      <alignment vertical="top"/>
    </xf>
    <xf numFmtId="0" fontId="177" fillId="0" borderId="0"/>
    <xf numFmtId="0" fontId="133" fillId="0" borderId="0"/>
    <xf numFmtId="0" fontId="177" fillId="0" borderId="0"/>
    <xf numFmtId="0" fontId="47" fillId="0" borderId="0"/>
    <xf numFmtId="0" fontId="47" fillId="0" borderId="0"/>
    <xf numFmtId="0" fontId="55" fillId="0" borderId="0">
      <alignment vertical="top"/>
    </xf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77" fillId="0" borderId="0"/>
    <xf numFmtId="0" fontId="135" fillId="0" borderId="0"/>
    <xf numFmtId="0" fontId="177" fillId="0" borderId="0"/>
    <xf numFmtId="0" fontId="135" fillId="0" borderId="0"/>
    <xf numFmtId="0" fontId="101" fillId="0" borderId="0"/>
    <xf numFmtId="0" fontId="180" fillId="0" borderId="0"/>
    <xf numFmtId="0" fontId="101" fillId="0" borderId="0"/>
    <xf numFmtId="0" fontId="131" fillId="0" borderId="0"/>
    <xf numFmtId="0" fontId="47" fillId="0" borderId="0"/>
    <xf numFmtId="0" fontId="152" fillId="0" borderId="0"/>
    <xf numFmtId="0" fontId="177" fillId="0" borderId="0"/>
    <xf numFmtId="0" fontId="151" fillId="0" borderId="0"/>
    <xf numFmtId="0" fontId="180" fillId="0" borderId="0"/>
    <xf numFmtId="0" fontId="177" fillId="0" borderId="0"/>
    <xf numFmtId="0" fontId="101" fillId="0" borderId="0"/>
    <xf numFmtId="0" fontId="180" fillId="0" borderId="0"/>
    <xf numFmtId="0" fontId="177" fillId="0" borderId="0"/>
    <xf numFmtId="0" fontId="180" fillId="0" borderId="0"/>
    <xf numFmtId="0" fontId="55" fillId="0" borderId="0">
      <alignment vertical="top"/>
    </xf>
    <xf numFmtId="0" fontId="101" fillId="0" borderId="0"/>
    <xf numFmtId="0" fontId="180" fillId="0" borderId="0"/>
    <xf numFmtId="0" fontId="101" fillId="0" borderId="0"/>
    <xf numFmtId="0" fontId="133" fillId="0" borderId="0"/>
    <xf numFmtId="0" fontId="177" fillId="0" borderId="0"/>
    <xf numFmtId="0" fontId="177" fillId="0" borderId="0"/>
    <xf numFmtId="0" fontId="177" fillId="0" borderId="0"/>
    <xf numFmtId="0" fontId="177" fillId="0" borderId="0"/>
    <xf numFmtId="0" fontId="177" fillId="0" borderId="0"/>
    <xf numFmtId="0" fontId="177" fillId="0" borderId="0"/>
    <xf numFmtId="0" fontId="55" fillId="0" borderId="0">
      <alignment vertical="top"/>
    </xf>
    <xf numFmtId="0" fontId="135" fillId="0" borderId="0"/>
    <xf numFmtId="0" fontId="177" fillId="0" borderId="0"/>
    <xf numFmtId="0" fontId="101" fillId="0" borderId="0"/>
    <xf numFmtId="0" fontId="101" fillId="0" borderId="0"/>
    <xf numFmtId="0" fontId="47" fillId="0" borderId="0"/>
    <xf numFmtId="0" fontId="47" fillId="0" borderId="0"/>
    <xf numFmtId="0" fontId="177" fillId="0" borderId="0"/>
    <xf numFmtId="0" fontId="133" fillId="0" borderId="0"/>
    <xf numFmtId="0" fontId="177" fillId="0" borderId="0"/>
    <xf numFmtId="0" fontId="177" fillId="0" borderId="0"/>
    <xf numFmtId="0" fontId="101" fillId="0" borderId="0"/>
    <xf numFmtId="0" fontId="101" fillId="0" borderId="0"/>
    <xf numFmtId="0" fontId="101" fillId="0" borderId="0"/>
    <xf numFmtId="0" fontId="101" fillId="0" borderId="0"/>
    <xf numFmtId="0" fontId="47" fillId="0" borderId="0"/>
    <xf numFmtId="0" fontId="152" fillId="0" borderId="0"/>
    <xf numFmtId="0" fontId="47" fillId="0" borderId="0"/>
    <xf numFmtId="0" fontId="101" fillId="0" borderId="0"/>
    <xf numFmtId="0" fontId="101" fillId="0" borderId="0"/>
    <xf numFmtId="0" fontId="152" fillId="0" borderId="0"/>
    <xf numFmtId="0" fontId="85" fillId="0" borderId="0"/>
    <xf numFmtId="0" fontId="55" fillId="0" borderId="0">
      <alignment vertical="top"/>
    </xf>
    <xf numFmtId="0" fontId="47" fillId="0" borderId="0"/>
    <xf numFmtId="0" fontId="47" fillId="0" borderId="0"/>
    <xf numFmtId="0" fontId="101" fillId="0" borderId="0"/>
    <xf numFmtId="0" fontId="153" fillId="0" borderId="0"/>
    <xf numFmtId="0" fontId="47" fillId="0" borderId="0"/>
    <xf numFmtId="0" fontId="101" fillId="0" borderId="0"/>
    <xf numFmtId="0" fontId="101" fillId="0" borderId="0"/>
    <xf numFmtId="0" fontId="177" fillId="0" borderId="0"/>
    <xf numFmtId="0" fontId="47" fillId="0" borderId="0"/>
    <xf numFmtId="0" fontId="101" fillId="0" borderId="0"/>
    <xf numFmtId="0" fontId="101" fillId="0" borderId="0"/>
    <xf numFmtId="0" fontId="1" fillId="0" borderId="0"/>
    <xf numFmtId="0" fontId="1" fillId="0" borderId="0"/>
    <xf numFmtId="0" fontId="47" fillId="0" borderId="0"/>
    <xf numFmtId="0" fontId="101" fillId="0" borderId="0"/>
    <xf numFmtId="0" fontId="101" fillId="0" borderId="0"/>
    <xf numFmtId="0" fontId="47" fillId="0" borderId="0"/>
    <xf numFmtId="0" fontId="133" fillId="0" borderId="0"/>
    <xf numFmtId="0" fontId="101" fillId="0" borderId="0"/>
    <xf numFmtId="0" fontId="101" fillId="0" borderId="0"/>
    <xf numFmtId="0" fontId="101" fillId="0" borderId="0"/>
    <xf numFmtId="0" fontId="170" fillId="42" borderId="24" applyNumberFormat="0" applyAlignment="0" applyProtection="0"/>
    <xf numFmtId="0" fontId="183" fillId="8" borderId="0" applyNumberFormat="0" applyBorder="0" applyAlignment="0" applyProtection="0"/>
    <xf numFmtId="0" fontId="171" fillId="79" borderId="0" applyNumberFormat="0" applyBorder="0" applyAlignment="0" applyProtection="0"/>
    <xf numFmtId="0" fontId="172" fillId="0" borderId="40" applyNumberFormat="0" applyFill="0" applyAlignment="0" applyProtection="0"/>
    <xf numFmtId="6" fontId="47" fillId="0" borderId="0" applyFont="0" applyFill="0" applyBorder="0" applyAlignment="0" applyProtection="0"/>
    <xf numFmtId="8" fontId="47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220" fontId="122" fillId="0" borderId="0" applyFont="0" applyFill="0" applyBorder="0" applyAlignment="0" applyProtection="0"/>
    <xf numFmtId="221" fontId="122" fillId="0" borderId="0" applyFont="0" applyFill="0" applyBorder="0" applyAlignment="0" applyProtection="0"/>
    <xf numFmtId="37" fontId="95" fillId="0" borderId="0"/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0" fontId="60" fillId="0" borderId="0"/>
    <xf numFmtId="0" fontId="134" fillId="53" borderId="0" applyNumberFormat="0" applyBorder="0" applyAlignment="0" applyProtection="0"/>
    <xf numFmtId="0" fontId="134" fillId="57" borderId="0" applyNumberFormat="0" applyBorder="0" applyAlignment="0" applyProtection="0"/>
    <xf numFmtId="0" fontId="134" fillId="60" borderId="0" applyNumberFormat="0" applyBorder="0" applyAlignment="0" applyProtection="0"/>
    <xf numFmtId="0" fontId="134" fillId="48" borderId="0" applyNumberFormat="0" applyBorder="0" applyAlignment="0" applyProtection="0"/>
    <xf numFmtId="0" fontId="134" fillId="49" borderId="0" applyNumberFormat="0" applyBorder="0" applyAlignment="0" applyProtection="0"/>
    <xf numFmtId="0" fontId="134" fillId="67" borderId="0" applyNumberFormat="0" applyBorder="0" applyAlignment="0" applyProtection="0"/>
    <xf numFmtId="0" fontId="101" fillId="80" borderId="34" applyNumberFormat="0" applyFont="0" applyAlignment="0" applyProtection="0"/>
    <xf numFmtId="0" fontId="173" fillId="0" borderId="30" applyNumberFormat="0" applyFill="0" applyAlignment="0" applyProtection="0"/>
    <xf numFmtId="0" fontId="174" fillId="0" borderId="31" applyNumberFormat="0" applyFill="0" applyAlignment="0" applyProtection="0"/>
    <xf numFmtId="0" fontId="175" fillId="0" borderId="32" applyNumberFormat="0" applyFill="0" applyAlignment="0" applyProtection="0"/>
    <xf numFmtId="0" fontId="175" fillId="0" borderId="0" applyNumberFormat="0" applyFill="0" applyBorder="0" applyAlignment="0" applyProtection="0"/>
    <xf numFmtId="0" fontId="130" fillId="0" borderId="0" applyFont="0" applyFill="0" applyBorder="0" applyAlignment="0" applyProtection="0"/>
    <xf numFmtId="186" fontId="52" fillId="0" borderId="0" applyFont="0" applyFill="0" applyBorder="0" applyAlignment="0" applyProtection="0"/>
    <xf numFmtId="186" fontId="52" fillId="0" borderId="0" applyFont="0" applyFill="0" applyBorder="0" applyAlignment="0" applyProtection="0"/>
    <xf numFmtId="186" fontId="52" fillId="0" borderId="0" applyFont="0" applyFill="0" applyBorder="0" applyAlignment="0" applyProtection="0"/>
    <xf numFmtId="0" fontId="52" fillId="0" borderId="0" applyFont="0" applyFill="0" applyBorder="0" applyAlignment="0" applyProtection="0"/>
    <xf numFmtId="41" fontId="125" fillId="0" borderId="0" applyFont="0" applyFill="0" applyBorder="0" applyAlignment="0" applyProtection="0"/>
    <xf numFmtId="43" fontId="125" fillId="0" borderId="0" applyFont="0" applyFill="0" applyBorder="0" applyAlignment="0" applyProtection="0"/>
    <xf numFmtId="42" fontId="125" fillId="0" borderId="0" applyFont="0" applyFill="0" applyBorder="0" applyAlignment="0" applyProtection="0"/>
    <xf numFmtId="44" fontId="125" fillId="0" borderId="0" applyFont="0" applyFill="0" applyBorder="0" applyAlignment="0" applyProtection="0"/>
    <xf numFmtId="0" fontId="47" fillId="0" borderId="0"/>
    <xf numFmtId="222" fontId="124" fillId="0" borderId="0"/>
    <xf numFmtId="176" fontId="20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126" fillId="0" borderId="0"/>
    <xf numFmtId="38" fontId="127" fillId="0" borderId="0" applyFont="0" applyFill="0" applyBorder="0" applyAlignment="0" applyProtection="0"/>
    <xf numFmtId="176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242" fontId="101" fillId="0" borderId="0" applyFont="0" applyFill="0" applyBorder="0" applyAlignment="0" applyProtection="0"/>
    <xf numFmtId="243" fontId="101" fillId="0" borderId="0" applyFont="0" applyFill="0" applyBorder="0" applyAlignment="0" applyProtection="0"/>
    <xf numFmtId="0" fontId="128" fillId="0" borderId="0" applyNumberFormat="0" applyFill="0" applyBorder="0" applyAlignment="0" applyProtection="0">
      <alignment vertical="top"/>
      <protection locked="0"/>
    </xf>
    <xf numFmtId="223" fontId="129" fillId="0" borderId="0" applyFont="0" applyFill="0" applyBorder="0" applyAlignment="0" applyProtection="0"/>
    <xf numFmtId="223" fontId="20" fillId="0" borderId="0" applyFont="0" applyFill="0" applyBorder="0" applyAlignment="0" applyProtection="0"/>
    <xf numFmtId="219" fontId="20" fillId="0" borderId="0" applyFont="0" applyFill="0" applyBorder="0" applyAlignment="0" applyProtection="0"/>
    <xf numFmtId="224" fontId="74" fillId="0" borderId="0" applyFont="0" applyFill="0" applyBorder="0" applyAlignment="0" applyProtection="0"/>
    <xf numFmtId="225" fontId="74" fillId="0" borderId="0" applyFont="0" applyFill="0" applyBorder="0" applyAlignment="0" applyProtection="0"/>
    <xf numFmtId="0" fontId="46" fillId="0" borderId="0"/>
    <xf numFmtId="0" fontId="1" fillId="0" borderId="0"/>
    <xf numFmtId="0" fontId="79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178" fontId="177" fillId="0" borderId="0" applyFont="0" applyFill="0" applyBorder="0" applyAlignment="0" applyProtection="0"/>
    <xf numFmtId="0" fontId="185" fillId="0" borderId="0">
      <alignment vertical="top"/>
    </xf>
    <xf numFmtId="245" fontId="101" fillId="0" borderId="0" applyFill="0" applyBorder="0" applyProtection="0">
      <alignment vertical="top"/>
    </xf>
    <xf numFmtId="0" fontId="177" fillId="0" borderId="0"/>
    <xf numFmtId="178" fontId="177" fillId="0" borderId="0" applyFont="0" applyFill="0" applyBorder="0" applyAlignment="0" applyProtection="0"/>
    <xf numFmtId="178" fontId="177" fillId="0" borderId="0" applyFont="0" applyFill="0" applyBorder="0" applyAlignment="0" applyProtection="0"/>
    <xf numFmtId="245" fontId="101" fillId="0" borderId="0" applyFill="0" applyBorder="0" applyProtection="0">
      <alignment vertical="top"/>
    </xf>
    <xf numFmtId="0" fontId="177" fillId="0" borderId="0"/>
    <xf numFmtId="245" fontId="101" fillId="0" borderId="0" applyFill="0" applyBorder="0" applyProtection="0">
      <alignment vertical="top"/>
    </xf>
    <xf numFmtId="0" fontId="177" fillId="0" borderId="0"/>
    <xf numFmtId="43" fontId="177" fillId="0" borderId="0" applyFont="0" applyFill="0" applyBorder="0" applyAlignment="0" applyProtection="0"/>
    <xf numFmtId="0" fontId="186" fillId="0" borderId="0" applyNumberFormat="0" applyFill="0" applyBorder="0" applyAlignment="0" applyProtection="0"/>
    <xf numFmtId="0" fontId="187" fillId="0" borderId="13" applyNumberFormat="0" applyFill="0" applyAlignment="0" applyProtection="0"/>
    <xf numFmtId="0" fontId="188" fillId="0" borderId="14" applyNumberFormat="0" applyFill="0" applyAlignment="0" applyProtection="0"/>
    <xf numFmtId="0" fontId="189" fillId="0" borderId="15" applyNumberFormat="0" applyFill="0" applyAlignment="0" applyProtection="0"/>
    <xf numFmtId="0" fontId="189" fillId="0" borderId="0" applyNumberFormat="0" applyFill="0" applyBorder="0" applyAlignment="0" applyProtection="0"/>
    <xf numFmtId="0" fontId="181" fillId="6" borderId="0" applyNumberFormat="0" applyBorder="0" applyAlignment="0" applyProtection="0"/>
    <xf numFmtId="0" fontId="190" fillId="7" borderId="0" applyNumberFormat="0" applyBorder="0" applyAlignment="0" applyProtection="0"/>
    <xf numFmtId="0" fontId="183" fillId="8" borderId="0" applyNumberFormat="0" applyBorder="0" applyAlignment="0" applyProtection="0"/>
    <xf numFmtId="0" fontId="191" fillId="9" borderId="16" applyNumberFormat="0" applyAlignment="0" applyProtection="0"/>
    <xf numFmtId="0" fontId="192" fillId="10" borderId="17" applyNumberFormat="0" applyAlignment="0" applyProtection="0"/>
    <xf numFmtId="0" fontId="193" fillId="10" borderId="16" applyNumberFormat="0" applyAlignment="0" applyProtection="0"/>
    <xf numFmtId="0" fontId="194" fillId="0" borderId="18" applyNumberFormat="0" applyFill="0" applyAlignment="0" applyProtection="0"/>
    <xf numFmtId="0" fontId="195" fillId="11" borderId="19" applyNumberFormat="0" applyAlignment="0" applyProtection="0"/>
    <xf numFmtId="0" fontId="184" fillId="0" borderId="0" applyNumberFormat="0" applyFill="0" applyBorder="0" applyAlignment="0" applyProtection="0"/>
    <xf numFmtId="0" fontId="177" fillId="12" borderId="20" applyNumberFormat="0" applyFont="0" applyAlignment="0" applyProtection="0"/>
    <xf numFmtId="0" fontId="196" fillId="0" borderId="0" applyNumberFormat="0" applyFill="0" applyBorder="0" applyAlignment="0" applyProtection="0"/>
    <xf numFmtId="0" fontId="197" fillId="0" borderId="21" applyNumberFormat="0" applyFill="0" applyAlignment="0" applyProtection="0"/>
    <xf numFmtId="0" fontId="198" fillId="13" borderId="0" applyNumberFormat="0" applyBorder="0" applyAlignment="0" applyProtection="0"/>
    <xf numFmtId="0" fontId="177" fillId="14" borderId="0" applyNumberFormat="0" applyBorder="0" applyAlignment="0" applyProtection="0"/>
    <xf numFmtId="0" fontId="177" fillId="15" borderId="0" applyNumberFormat="0" applyBorder="0" applyAlignment="0" applyProtection="0"/>
    <xf numFmtId="0" fontId="198" fillId="16" borderId="0" applyNumberFormat="0" applyBorder="0" applyAlignment="0" applyProtection="0"/>
    <xf numFmtId="0" fontId="198" fillId="17" borderId="0" applyNumberFormat="0" applyBorder="0" applyAlignment="0" applyProtection="0"/>
    <xf numFmtId="0" fontId="177" fillId="18" borderId="0" applyNumberFormat="0" applyBorder="0" applyAlignment="0" applyProtection="0"/>
    <xf numFmtId="0" fontId="177" fillId="19" borderId="0" applyNumberFormat="0" applyBorder="0" applyAlignment="0" applyProtection="0"/>
    <xf numFmtId="0" fontId="198" fillId="20" borderId="0" applyNumberFormat="0" applyBorder="0" applyAlignment="0" applyProtection="0"/>
    <xf numFmtId="0" fontId="198" fillId="21" borderId="0" applyNumberFormat="0" applyBorder="0" applyAlignment="0" applyProtection="0"/>
    <xf numFmtId="0" fontId="177" fillId="22" borderId="0" applyNumberFormat="0" applyBorder="0" applyAlignment="0" applyProtection="0"/>
    <xf numFmtId="0" fontId="177" fillId="23" borderId="0" applyNumberFormat="0" applyBorder="0" applyAlignment="0" applyProtection="0"/>
    <xf numFmtId="0" fontId="198" fillId="24" borderId="0" applyNumberFormat="0" applyBorder="0" applyAlignment="0" applyProtection="0"/>
    <xf numFmtId="0" fontId="198" fillId="25" borderId="0" applyNumberFormat="0" applyBorder="0" applyAlignment="0" applyProtection="0"/>
    <xf numFmtId="0" fontId="177" fillId="26" borderId="0" applyNumberFormat="0" applyBorder="0" applyAlignment="0" applyProtection="0"/>
    <xf numFmtId="0" fontId="177" fillId="27" borderId="0" applyNumberFormat="0" applyBorder="0" applyAlignment="0" applyProtection="0"/>
    <xf numFmtId="0" fontId="198" fillId="28" borderId="0" applyNumberFormat="0" applyBorder="0" applyAlignment="0" applyProtection="0"/>
    <xf numFmtId="0" fontId="198" fillId="29" borderId="0" applyNumberFormat="0" applyBorder="0" applyAlignment="0" applyProtection="0"/>
    <xf numFmtId="0" fontId="177" fillId="30" borderId="0" applyNumberFormat="0" applyBorder="0" applyAlignment="0" applyProtection="0"/>
    <xf numFmtId="0" fontId="177" fillId="31" borderId="0" applyNumberFormat="0" applyBorder="0" applyAlignment="0" applyProtection="0"/>
    <xf numFmtId="0" fontId="198" fillId="32" borderId="0" applyNumberFormat="0" applyBorder="0" applyAlignment="0" applyProtection="0"/>
    <xf numFmtId="0" fontId="198" fillId="33" borderId="0" applyNumberFormat="0" applyBorder="0" applyAlignment="0" applyProtection="0"/>
    <xf numFmtId="0" fontId="177" fillId="34" borderId="0" applyNumberFormat="0" applyBorder="0" applyAlignment="0" applyProtection="0"/>
    <xf numFmtId="0" fontId="177" fillId="35" borderId="0" applyNumberFormat="0" applyBorder="0" applyAlignment="0" applyProtection="0"/>
    <xf numFmtId="0" fontId="198" fillId="36" borderId="0" applyNumberFormat="0" applyBorder="0" applyAlignment="0" applyProtection="0"/>
    <xf numFmtId="0" fontId="177" fillId="0" borderId="0"/>
    <xf numFmtId="43" fontId="177" fillId="0" borderId="0" applyFont="0" applyFill="0" applyBorder="0" applyAlignment="0" applyProtection="0"/>
    <xf numFmtId="0" fontId="191" fillId="9" borderId="16" applyNumberFormat="0" applyAlignment="0" applyProtection="0"/>
    <xf numFmtId="0" fontId="198" fillId="13" borderId="0" applyNumberFormat="0" applyBorder="0" applyAlignment="0" applyProtection="0"/>
    <xf numFmtId="0" fontId="191" fillId="9" borderId="16" applyNumberFormat="0" applyAlignment="0" applyProtection="0"/>
    <xf numFmtId="0" fontId="191" fillId="9" borderId="16" applyNumberFormat="0" applyAlignment="0" applyProtection="0"/>
    <xf numFmtId="0" fontId="198" fillId="13" borderId="0" applyNumberFormat="0" applyBorder="0" applyAlignment="0" applyProtection="0"/>
    <xf numFmtId="0" fontId="198" fillId="21" borderId="0" applyNumberFormat="0" applyBorder="0" applyAlignment="0" applyProtection="0"/>
    <xf numFmtId="0" fontId="198" fillId="25" borderId="0" applyNumberFormat="0" applyBorder="0" applyAlignment="0" applyProtection="0"/>
    <xf numFmtId="0" fontId="198" fillId="17" borderId="0" applyNumberFormat="0" applyBorder="0" applyAlignment="0" applyProtection="0"/>
    <xf numFmtId="0" fontId="198" fillId="17" borderId="0" applyNumberFormat="0" applyBorder="0" applyAlignment="0" applyProtection="0"/>
    <xf numFmtId="0" fontId="198" fillId="21" borderId="0" applyNumberFormat="0" applyBorder="0" applyAlignment="0" applyProtection="0"/>
    <xf numFmtId="0" fontId="198" fillId="29" borderId="0" applyNumberFormat="0" applyBorder="0" applyAlignment="0" applyProtection="0"/>
    <xf numFmtId="0" fontId="198" fillId="17" borderId="0" applyNumberFormat="0" applyBorder="0" applyAlignment="0" applyProtection="0"/>
    <xf numFmtId="0" fontId="198" fillId="25" borderId="0" applyNumberFormat="0" applyBorder="0" applyAlignment="0" applyProtection="0"/>
    <xf numFmtId="0" fontId="198" fillId="29" borderId="0" applyNumberFormat="0" applyBorder="0" applyAlignment="0" applyProtection="0"/>
    <xf numFmtId="0" fontId="198" fillId="29" borderId="0" applyNumberFormat="0" applyBorder="0" applyAlignment="0" applyProtection="0"/>
    <xf numFmtId="0" fontId="198" fillId="21" borderId="0" applyNumberFormat="0" applyBorder="0" applyAlignment="0" applyProtection="0"/>
    <xf numFmtId="0" fontId="198" fillId="25" borderId="0" applyNumberFormat="0" applyBorder="0" applyAlignment="0" applyProtection="0"/>
    <xf numFmtId="0" fontId="198" fillId="33" borderId="0" applyNumberFormat="0" applyBorder="0" applyAlignment="0" applyProtection="0"/>
    <xf numFmtId="0" fontId="177" fillId="0" borderId="0"/>
    <xf numFmtId="0" fontId="198" fillId="13" borderId="0" applyNumberFormat="0" applyBorder="0" applyAlignment="0" applyProtection="0"/>
    <xf numFmtId="43" fontId="177" fillId="0" borderId="0" applyFont="0" applyFill="0" applyBorder="0" applyAlignment="0" applyProtection="0"/>
    <xf numFmtId="0" fontId="198" fillId="33" borderId="0" applyNumberFormat="0" applyBorder="0" applyAlignment="0" applyProtection="0"/>
    <xf numFmtId="0" fontId="177" fillId="0" borderId="0"/>
    <xf numFmtId="43" fontId="177" fillId="0" borderId="0" applyFont="0" applyFill="0" applyBorder="0" applyAlignment="0" applyProtection="0"/>
    <xf numFmtId="0" fontId="198" fillId="33" borderId="0" applyNumberFormat="0" applyBorder="0" applyAlignment="0" applyProtection="0"/>
    <xf numFmtId="0" fontId="177" fillId="0" borderId="0"/>
    <xf numFmtId="0" fontId="177" fillId="0" borderId="0"/>
    <xf numFmtId="178" fontId="177" fillId="0" borderId="0" applyFont="0" applyFill="0" applyBorder="0" applyAlignment="0" applyProtection="0"/>
    <xf numFmtId="0" fontId="200" fillId="0" borderId="0"/>
    <xf numFmtId="178" fontId="200" fillId="0" borderId="0" applyFont="0" applyFill="0" applyBorder="0" applyAlignment="0" applyProtection="0"/>
    <xf numFmtId="9" fontId="20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6" fillId="0" borderId="0"/>
    <xf numFmtId="43" fontId="4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78" fontId="177" fillId="0" borderId="0" applyFont="0" applyFill="0" applyBorder="0" applyAlignment="0" applyProtection="0"/>
    <xf numFmtId="178" fontId="177" fillId="0" borderId="0" applyFont="0" applyFill="0" applyBorder="0" applyAlignment="0" applyProtection="0"/>
    <xf numFmtId="0" fontId="177" fillId="0" borderId="0"/>
    <xf numFmtId="0" fontId="1" fillId="0" borderId="0"/>
    <xf numFmtId="178" fontId="46" fillId="0" borderId="0" applyFont="0" applyFill="0" applyBorder="0" applyAlignment="0" applyProtection="0"/>
    <xf numFmtId="0" fontId="46" fillId="0" borderId="0"/>
    <xf numFmtId="178" fontId="1" fillId="0" borderId="0" applyFont="0" applyFill="0" applyBorder="0" applyAlignment="0" applyProtection="0"/>
    <xf numFmtId="178" fontId="46" fillId="0" borderId="0" applyFont="0" applyFill="0" applyBorder="0" applyAlignment="0" applyProtection="0"/>
    <xf numFmtId="0" fontId="200" fillId="0" borderId="0"/>
    <xf numFmtId="178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7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7" fillId="0" borderId="0"/>
    <xf numFmtId="0" fontId="1" fillId="0" borderId="0"/>
    <xf numFmtId="17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8" fontId="47" fillId="0" borderId="0" applyFont="0" applyFill="0" applyBorder="0" applyAlignment="0" applyProtection="0"/>
    <xf numFmtId="0" fontId="177" fillId="0" borderId="0"/>
    <xf numFmtId="178" fontId="47" fillId="0" borderId="0" applyFont="0" applyFill="0" applyBorder="0" applyAlignment="0" applyProtection="0"/>
    <xf numFmtId="9" fontId="1" fillId="0" borderId="0" applyFont="0" applyFill="0" applyBorder="0" applyAlignment="0" applyProtection="0"/>
    <xf numFmtId="178" fontId="177" fillId="0" borderId="0" applyFont="0" applyFill="0" applyBorder="0" applyAlignment="0" applyProtection="0"/>
    <xf numFmtId="9" fontId="177" fillId="0" borderId="0" applyFont="0" applyFill="0" applyBorder="0" applyAlignment="0" applyProtection="0"/>
    <xf numFmtId="178" fontId="200" fillId="0" borderId="0" applyFont="0" applyFill="0" applyBorder="0" applyAlignment="0" applyProtection="0"/>
    <xf numFmtId="178" fontId="177" fillId="0" borderId="0" applyFont="0" applyFill="0" applyBorder="0" applyAlignment="0" applyProtection="0"/>
    <xf numFmtId="0" fontId="177" fillId="0" borderId="0"/>
    <xf numFmtId="9" fontId="177" fillId="0" borderId="0" applyFont="0" applyFill="0" applyBorder="0" applyAlignment="0" applyProtection="0"/>
    <xf numFmtId="0" fontId="177" fillId="0" borderId="0"/>
    <xf numFmtId="178" fontId="200" fillId="0" borderId="0" applyFont="0" applyFill="0" applyBorder="0" applyAlignment="0" applyProtection="0"/>
    <xf numFmtId="9" fontId="20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0" fillId="0" borderId="0"/>
    <xf numFmtId="178" fontId="200" fillId="0" borderId="0" applyFont="0" applyFill="0" applyBorder="0" applyAlignment="0" applyProtection="0"/>
    <xf numFmtId="9" fontId="200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00" fillId="0" borderId="0" applyFont="0" applyFill="0" applyBorder="0" applyAlignment="0" applyProtection="0"/>
    <xf numFmtId="9" fontId="200" fillId="0" borderId="0" applyFont="0" applyFill="0" applyBorder="0" applyAlignment="0" applyProtection="0"/>
    <xf numFmtId="178" fontId="200" fillId="0" borderId="0" applyFont="0" applyFill="0" applyBorder="0" applyAlignment="0" applyProtection="0"/>
    <xf numFmtId="178" fontId="20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00" fillId="0" borderId="0" applyFont="0" applyFill="0" applyBorder="0" applyAlignment="0" applyProtection="0"/>
    <xf numFmtId="9" fontId="200" fillId="0" borderId="0" applyFont="0" applyFill="0" applyBorder="0" applyAlignment="0" applyProtection="0"/>
    <xf numFmtId="9" fontId="200" fillId="0" borderId="0" applyFont="0" applyFill="0" applyBorder="0" applyAlignment="0" applyProtection="0"/>
    <xf numFmtId="43" fontId="1" fillId="0" borderId="0" applyFont="0" applyFill="0" applyBorder="0" applyAlignment="0" applyProtection="0"/>
    <xf numFmtId="178" fontId="200" fillId="0" borderId="0" applyFont="0" applyFill="0" applyBorder="0" applyAlignment="0" applyProtection="0"/>
    <xf numFmtId="9" fontId="200" fillId="0" borderId="0" applyFont="0" applyFill="0" applyBorder="0" applyAlignment="0" applyProtection="0"/>
    <xf numFmtId="0" fontId="200" fillId="0" borderId="0"/>
    <xf numFmtId="178" fontId="200" fillId="0" borderId="0" applyFont="0" applyFill="0" applyBorder="0" applyAlignment="0" applyProtection="0"/>
    <xf numFmtId="0" fontId="200" fillId="0" borderId="0"/>
    <xf numFmtId="178" fontId="20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0" fillId="0" borderId="0"/>
    <xf numFmtId="178" fontId="200" fillId="0" borderId="0" applyFont="0" applyFill="0" applyBorder="0" applyAlignment="0" applyProtection="0"/>
    <xf numFmtId="9" fontId="200" fillId="0" borderId="0" applyFont="0" applyFill="0" applyBorder="0" applyAlignment="0" applyProtection="0"/>
    <xf numFmtId="0" fontId="200" fillId="0" borderId="0"/>
    <xf numFmtId="0" fontId="200" fillId="0" borderId="0"/>
    <xf numFmtId="43" fontId="1" fillId="0" borderId="0" applyFont="0" applyFill="0" applyBorder="0" applyAlignment="0" applyProtection="0"/>
    <xf numFmtId="0" fontId="200" fillId="0" borderId="0"/>
    <xf numFmtId="178" fontId="200" fillId="0" borderId="0" applyFont="0" applyFill="0" applyBorder="0" applyAlignment="0" applyProtection="0"/>
    <xf numFmtId="0" fontId="200" fillId="0" borderId="0"/>
    <xf numFmtId="0" fontId="47" fillId="0" borderId="0"/>
    <xf numFmtId="0" fontId="47" fillId="0" borderId="0"/>
    <xf numFmtId="0" fontId="47" fillId="0" borderId="0"/>
    <xf numFmtId="0" fontId="46" fillId="0" borderId="0"/>
    <xf numFmtId="0" fontId="46" fillId="0" borderId="0"/>
    <xf numFmtId="0" fontId="46" fillId="0" borderId="0"/>
    <xf numFmtId="0" fontId="177" fillId="0" borderId="0"/>
    <xf numFmtId="178" fontId="177" fillId="0" borderId="0" applyFont="0" applyFill="0" applyBorder="0" applyAlignment="0" applyProtection="0"/>
    <xf numFmtId="9" fontId="200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200" fillId="0" borderId="0" applyFont="0" applyFill="0" applyBorder="0" applyAlignment="0" applyProtection="0"/>
    <xf numFmtId="43" fontId="1" fillId="0" borderId="0" applyFont="0" applyFill="0" applyBorder="0" applyAlignment="0" applyProtection="0"/>
    <xf numFmtId="178" fontId="177" fillId="0" borderId="0" applyFont="0" applyFill="0" applyBorder="0" applyAlignment="0" applyProtection="0"/>
    <xf numFmtId="0" fontId="200" fillId="0" borderId="0"/>
    <xf numFmtId="0" fontId="199" fillId="0" borderId="0"/>
    <xf numFmtId="0" fontId="201" fillId="0" borderId="0"/>
    <xf numFmtId="0" fontId="47" fillId="0" borderId="0"/>
    <xf numFmtId="43" fontId="1" fillId="0" borderId="0" applyFont="0" applyFill="0" applyBorder="0" applyAlignment="0" applyProtection="0"/>
    <xf numFmtId="178" fontId="177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177" fillId="0" borderId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77" fillId="0" borderId="0" applyFont="0" applyFill="0" applyBorder="0" applyAlignment="0" applyProtection="0"/>
    <xf numFmtId="178" fontId="177" fillId="0" borderId="0" applyFont="0" applyFill="0" applyBorder="0" applyAlignment="0" applyProtection="0"/>
    <xf numFmtId="0" fontId="177" fillId="0" borderId="0"/>
    <xf numFmtId="0" fontId="177" fillId="0" borderId="0"/>
    <xf numFmtId="0" fontId="177" fillId="0" borderId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200" fillId="0" borderId="0"/>
    <xf numFmtId="178" fontId="200" fillId="0" borderId="0" applyFont="0" applyFill="0" applyBorder="0" applyAlignment="0" applyProtection="0"/>
    <xf numFmtId="9" fontId="20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7" fillId="0" borderId="0"/>
    <xf numFmtId="43" fontId="47" fillId="0" borderId="0" applyFont="0" applyFill="0" applyBorder="0" applyAlignment="0" applyProtection="0"/>
    <xf numFmtId="0" fontId="1" fillId="0" borderId="0"/>
    <xf numFmtId="0" fontId="1" fillId="12" borderId="20" applyNumberFormat="0" applyFont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200" fillId="0" borderId="0"/>
    <xf numFmtId="178" fontId="200" fillId="0" borderId="0" applyFont="0" applyFill="0" applyBorder="0" applyAlignment="0" applyProtection="0"/>
    <xf numFmtId="9" fontId="20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178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226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230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0" fontId="47" fillId="0" borderId="0"/>
    <xf numFmtId="0" fontId="1" fillId="0" borderId="0"/>
    <xf numFmtId="0" fontId="47" fillId="0" borderId="0"/>
    <xf numFmtId="0" fontId="1" fillId="0" borderId="0"/>
    <xf numFmtId="0" fontId="177" fillId="0" borderId="0"/>
    <xf numFmtId="0" fontId="72" fillId="0" borderId="0"/>
    <xf numFmtId="0" fontId="101" fillId="0" borderId="0"/>
    <xf numFmtId="0" fontId="55" fillId="0" borderId="0">
      <alignment vertical="top"/>
    </xf>
    <xf numFmtId="0" fontId="55" fillId="0" borderId="0">
      <alignment vertical="top"/>
    </xf>
    <xf numFmtId="0" fontId="177" fillId="0" borderId="0"/>
    <xf numFmtId="0" fontId="55" fillId="0" borderId="0">
      <alignment vertical="top"/>
    </xf>
    <xf numFmtId="0" fontId="1" fillId="0" borderId="0"/>
    <xf numFmtId="0" fontId="47" fillId="0" borderId="0"/>
    <xf numFmtId="0" fontId="47" fillId="0" borderId="0"/>
    <xf numFmtId="0" fontId="101" fillId="0" borderId="0"/>
    <xf numFmtId="0" fontId="101" fillId="0" borderId="0"/>
    <xf numFmtId="9" fontId="1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7" fillId="0" borderId="0"/>
    <xf numFmtId="0" fontId="1" fillId="12" borderId="20" applyNumberFormat="0" applyFont="0" applyAlignment="0" applyProtection="0"/>
    <xf numFmtId="0" fontId="177" fillId="0" borderId="0"/>
    <xf numFmtId="178" fontId="177" fillId="0" borderId="0" applyFont="0" applyFill="0" applyBorder="0" applyAlignment="0" applyProtection="0"/>
    <xf numFmtId="178" fontId="177" fillId="0" borderId="0" applyFont="0" applyFill="0" applyBorder="0" applyAlignment="0" applyProtection="0"/>
    <xf numFmtId="0" fontId="177" fillId="0" borderId="0"/>
    <xf numFmtId="178" fontId="177" fillId="0" borderId="0" applyFont="0" applyFill="0" applyBorder="0" applyAlignment="0" applyProtection="0"/>
    <xf numFmtId="178" fontId="47" fillId="0" borderId="0" applyFont="0" applyFill="0" applyBorder="0" applyAlignment="0" applyProtection="0"/>
    <xf numFmtId="0" fontId="177" fillId="0" borderId="0"/>
    <xf numFmtId="0" fontId="1" fillId="0" borderId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1" fillId="0" borderId="0"/>
    <xf numFmtId="0" fontId="177" fillId="0" borderId="0"/>
    <xf numFmtId="0" fontId="1" fillId="0" borderId="0"/>
    <xf numFmtId="9" fontId="1" fillId="0" borderId="0" applyFont="0" applyFill="0" applyBorder="0" applyAlignment="0" applyProtection="0"/>
    <xf numFmtId="178" fontId="177" fillId="0" borderId="0" applyFont="0" applyFill="0" applyBorder="0" applyAlignment="0" applyProtection="0"/>
    <xf numFmtId="0" fontId="177" fillId="0" borderId="0"/>
    <xf numFmtId="0" fontId="1" fillId="0" borderId="0"/>
    <xf numFmtId="0" fontId="1" fillId="12" borderId="20" applyNumberFormat="0" applyFont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6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6" fillId="0" borderId="0"/>
    <xf numFmtId="43" fontId="8" fillId="0" borderId="0" applyFont="0" applyFill="0" applyBorder="0" applyAlignment="0" applyProtection="0"/>
    <xf numFmtId="0" fontId="6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43" fontId="8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199" fillId="0" borderId="0"/>
    <xf numFmtId="43" fontId="1" fillId="0" borderId="0" applyFont="0" applyFill="0" applyBorder="0" applyAlignment="0" applyProtection="0"/>
    <xf numFmtId="43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0" fontId="46" fillId="0" borderId="0"/>
    <xf numFmtId="37" fontId="202" fillId="0" borderId="0"/>
    <xf numFmtId="0" fontId="203" fillId="0" borderId="0"/>
    <xf numFmtId="43" fontId="203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199" fillId="0" borderId="0" applyFont="0" applyFill="0" applyBorder="0" applyAlignment="0" applyProtection="0"/>
    <xf numFmtId="178" fontId="199" fillId="0" borderId="0" applyFont="0" applyFill="0" applyBorder="0" applyAlignment="0" applyProtection="0"/>
    <xf numFmtId="0" fontId="177" fillId="0" borderId="0"/>
    <xf numFmtId="0" fontId="1" fillId="0" borderId="0"/>
    <xf numFmtId="9" fontId="177" fillId="0" borderId="0" applyFont="0" applyFill="0" applyBorder="0" applyAlignment="0" applyProtection="0"/>
    <xf numFmtId="43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01" fillId="0" borderId="0" applyFont="0" applyFill="0" applyBorder="0" applyAlignment="0" applyProtection="0"/>
    <xf numFmtId="0" fontId="204" fillId="0" borderId="0"/>
    <xf numFmtId="173" fontId="101" fillId="0" borderId="0" applyFont="0" applyFill="0" applyBorder="0" applyAlignment="0" applyProtection="0"/>
    <xf numFmtId="43" fontId="137" fillId="0" borderId="0" applyFont="0" applyFill="0" applyBorder="0" applyAlignment="0" applyProtection="0"/>
    <xf numFmtId="228" fontId="47" fillId="0" borderId="0" applyFont="0" applyFill="0" applyBorder="0" applyAlignment="0" applyProtection="0"/>
    <xf numFmtId="178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176" fontId="101" fillId="0" borderId="0" applyFont="0" applyFill="0" applyBorder="0" applyAlignment="0" applyProtection="0"/>
    <xf numFmtId="174" fontId="101" fillId="0" borderId="0" applyFont="0" applyFill="0" applyBorder="0" applyAlignment="0" applyProtection="0"/>
    <xf numFmtId="43" fontId="48" fillId="0" borderId="0" applyFont="0" applyFill="0" applyBorder="0" applyAlignment="0" applyProtection="0"/>
    <xf numFmtId="178" fontId="101" fillId="0" borderId="0" applyFont="0" applyFill="0" applyBorder="0" applyAlignment="0" applyProtection="0"/>
    <xf numFmtId="0" fontId="1" fillId="0" borderId="0"/>
    <xf numFmtId="0" fontId="101" fillId="0" borderId="0"/>
    <xf numFmtId="0" fontId="72" fillId="0" borderId="0"/>
    <xf numFmtId="0" fontId="101" fillId="0" borderId="0"/>
    <xf numFmtId="0" fontId="55" fillId="0" borderId="0">
      <alignment vertical="top"/>
    </xf>
    <xf numFmtId="0" fontId="55" fillId="0" borderId="0">
      <alignment vertical="top"/>
    </xf>
    <xf numFmtId="0" fontId="47" fillId="0" borderId="0"/>
    <xf numFmtId="0" fontId="47" fillId="0" borderId="0"/>
    <xf numFmtId="9" fontId="101" fillId="0" borderId="0" applyFont="0" applyFill="0" applyBorder="0" applyAlignment="0" applyProtection="0"/>
    <xf numFmtId="9" fontId="101" fillId="0" borderId="0" applyFont="0" applyFill="0" applyBorder="0" applyAlignment="0" applyProtection="0"/>
    <xf numFmtId="43" fontId="205" fillId="0" borderId="0" applyFont="0" applyFill="0" applyBorder="0" applyAlignment="0" applyProtection="0"/>
    <xf numFmtId="0" fontId="47" fillId="0" borderId="0">
      <alignment vertical="top"/>
    </xf>
    <xf numFmtId="0" fontId="101" fillId="0" borderId="0"/>
    <xf numFmtId="0" fontId="177" fillId="14" borderId="0" applyNumberFormat="0" applyBorder="0" applyAlignment="0" applyProtection="0"/>
    <xf numFmtId="0" fontId="177" fillId="14" borderId="0" applyNumberFormat="0" applyBorder="0" applyAlignment="0" applyProtection="0"/>
    <xf numFmtId="0" fontId="177" fillId="18" borderId="0" applyNumberFormat="0" applyBorder="0" applyAlignment="0" applyProtection="0"/>
    <xf numFmtId="0" fontId="177" fillId="18" borderId="0" applyNumberFormat="0" applyBorder="0" applyAlignment="0" applyProtection="0"/>
    <xf numFmtId="0" fontId="177" fillId="22" borderId="0" applyNumberFormat="0" applyBorder="0" applyAlignment="0" applyProtection="0"/>
    <xf numFmtId="0" fontId="177" fillId="22" borderId="0" applyNumberFormat="0" applyBorder="0" applyAlignment="0" applyProtection="0"/>
    <xf numFmtId="0" fontId="177" fillId="26" borderId="0" applyNumberFormat="0" applyBorder="0" applyAlignment="0" applyProtection="0"/>
    <xf numFmtId="0" fontId="177" fillId="26" borderId="0" applyNumberFormat="0" applyBorder="0" applyAlignment="0" applyProtection="0"/>
    <xf numFmtId="0" fontId="177" fillId="30" borderId="0" applyNumberFormat="0" applyBorder="0" applyAlignment="0" applyProtection="0"/>
    <xf numFmtId="0" fontId="177" fillId="30" borderId="0" applyNumberFormat="0" applyBorder="0" applyAlignment="0" applyProtection="0"/>
    <xf numFmtId="0" fontId="177" fillId="34" borderId="0" applyNumberFormat="0" applyBorder="0" applyAlignment="0" applyProtection="0"/>
    <xf numFmtId="0" fontId="177" fillId="34" borderId="0" applyNumberFormat="0" applyBorder="0" applyAlignment="0" applyProtection="0"/>
    <xf numFmtId="0" fontId="133" fillId="37" borderId="0" applyNumberFormat="0" applyBorder="0" applyAlignment="0" applyProtection="0"/>
    <xf numFmtId="0" fontId="133" fillId="38" borderId="0" applyNumberFormat="0" applyBorder="0" applyAlignment="0" applyProtection="0"/>
    <xf numFmtId="0" fontId="133" fillId="39" borderId="0" applyNumberFormat="0" applyBorder="0" applyAlignment="0" applyProtection="0"/>
    <xf numFmtId="0" fontId="133" fillId="40" borderId="0" applyNumberFormat="0" applyBorder="0" applyAlignment="0" applyProtection="0"/>
    <xf numFmtId="0" fontId="133" fillId="41" borderId="0" applyNumberFormat="0" applyBorder="0" applyAlignment="0" applyProtection="0"/>
    <xf numFmtId="0" fontId="133" fillId="42" borderId="0" applyNumberFormat="0" applyBorder="0" applyAlignment="0" applyProtection="0"/>
    <xf numFmtId="0" fontId="177" fillId="15" borderId="0" applyNumberFormat="0" applyBorder="0" applyAlignment="0" applyProtection="0"/>
    <xf numFmtId="0" fontId="177" fillId="15" borderId="0" applyNumberFormat="0" applyBorder="0" applyAlignment="0" applyProtection="0"/>
    <xf numFmtId="0" fontId="177" fillId="19" borderId="0" applyNumberFormat="0" applyBorder="0" applyAlignment="0" applyProtection="0"/>
    <xf numFmtId="0" fontId="177" fillId="19" borderId="0" applyNumberFormat="0" applyBorder="0" applyAlignment="0" applyProtection="0"/>
    <xf numFmtId="0" fontId="177" fillId="23" borderId="0" applyNumberFormat="0" applyBorder="0" applyAlignment="0" applyProtection="0"/>
    <xf numFmtId="0" fontId="177" fillId="23" borderId="0" applyNumberFormat="0" applyBorder="0" applyAlignment="0" applyProtection="0"/>
    <xf numFmtId="0" fontId="177" fillId="27" borderId="0" applyNumberFormat="0" applyBorder="0" applyAlignment="0" applyProtection="0"/>
    <xf numFmtId="0" fontId="177" fillId="27" borderId="0" applyNumberFormat="0" applyBorder="0" applyAlignment="0" applyProtection="0"/>
    <xf numFmtId="0" fontId="177" fillId="31" borderId="0" applyNumberFormat="0" applyBorder="0" applyAlignment="0" applyProtection="0"/>
    <xf numFmtId="0" fontId="177" fillId="31" borderId="0" applyNumberFormat="0" applyBorder="0" applyAlignment="0" applyProtection="0"/>
    <xf numFmtId="0" fontId="177" fillId="35" borderId="0" applyNumberFormat="0" applyBorder="0" applyAlignment="0" applyProtection="0"/>
    <xf numFmtId="0" fontId="177" fillId="35" borderId="0" applyNumberFormat="0" applyBorder="0" applyAlignment="0" applyProtection="0"/>
    <xf numFmtId="0" fontId="133" fillId="43" borderId="0" applyNumberFormat="0" applyBorder="0" applyAlignment="0" applyProtection="0"/>
    <xf numFmtId="0" fontId="133" fillId="44" borderId="0" applyNumberFormat="0" applyBorder="0" applyAlignment="0" applyProtection="0"/>
    <xf numFmtId="0" fontId="133" fillId="45" borderId="0" applyNumberFormat="0" applyBorder="0" applyAlignment="0" applyProtection="0"/>
    <xf numFmtId="0" fontId="133" fillId="40" borderId="0" applyNumberFormat="0" applyBorder="0" applyAlignment="0" applyProtection="0"/>
    <xf numFmtId="0" fontId="133" fillId="43" borderId="0" applyNumberFormat="0" applyBorder="0" applyAlignment="0" applyProtection="0"/>
    <xf numFmtId="0" fontId="133" fillId="46" borderId="0" applyNumberFormat="0" applyBorder="0" applyAlignment="0" applyProtection="0"/>
    <xf numFmtId="0" fontId="198" fillId="16" borderId="0" applyNumberFormat="0" applyBorder="0" applyAlignment="0" applyProtection="0"/>
    <xf numFmtId="0" fontId="198" fillId="20" borderId="0" applyNumberFormat="0" applyBorder="0" applyAlignment="0" applyProtection="0"/>
    <xf numFmtId="0" fontId="198" fillId="24" borderId="0" applyNumberFormat="0" applyBorder="0" applyAlignment="0" applyProtection="0"/>
    <xf numFmtId="0" fontId="198" fillId="28" borderId="0" applyNumberFormat="0" applyBorder="0" applyAlignment="0" applyProtection="0"/>
    <xf numFmtId="0" fontId="198" fillId="32" borderId="0" applyNumberFormat="0" applyBorder="0" applyAlignment="0" applyProtection="0"/>
    <xf numFmtId="0" fontId="198" fillId="36" borderId="0" applyNumberFormat="0" applyBorder="0" applyAlignment="0" applyProtection="0"/>
    <xf numFmtId="0" fontId="134" fillId="47" borderId="0" applyNumberFormat="0" applyBorder="0" applyAlignment="0" applyProtection="0"/>
    <xf numFmtId="0" fontId="134" fillId="44" borderId="0" applyNumberFormat="0" applyBorder="0" applyAlignment="0" applyProtection="0"/>
    <xf numFmtId="0" fontId="134" fillId="45" borderId="0" applyNumberFormat="0" applyBorder="0" applyAlignment="0" applyProtection="0"/>
    <xf numFmtId="0" fontId="134" fillId="48" borderId="0" applyNumberFormat="0" applyBorder="0" applyAlignment="0" applyProtection="0"/>
    <xf numFmtId="0" fontId="134" fillId="49" borderId="0" applyNumberFormat="0" applyBorder="0" applyAlignment="0" applyProtection="0"/>
    <xf numFmtId="0" fontId="134" fillId="50" borderId="0" applyNumberFormat="0" applyBorder="0" applyAlignment="0" applyProtection="0"/>
    <xf numFmtId="0" fontId="198" fillId="13" borderId="0" applyNumberFormat="0" applyBorder="0" applyAlignment="0" applyProtection="0"/>
    <xf numFmtId="0" fontId="198" fillId="17" borderId="0" applyNumberFormat="0" applyBorder="0" applyAlignment="0" applyProtection="0"/>
    <xf numFmtId="0" fontId="198" fillId="21" borderId="0" applyNumberFormat="0" applyBorder="0" applyAlignment="0" applyProtection="0"/>
    <xf numFmtId="0" fontId="198" fillId="25" borderId="0" applyNumberFormat="0" applyBorder="0" applyAlignment="0" applyProtection="0"/>
    <xf numFmtId="0" fontId="198" fillId="29" borderId="0" applyNumberFormat="0" applyBorder="0" applyAlignment="0" applyProtection="0"/>
    <xf numFmtId="0" fontId="198" fillId="33" borderId="0" applyNumberFormat="0" applyBorder="0" applyAlignment="0" applyProtection="0"/>
    <xf numFmtId="0" fontId="190" fillId="7" borderId="0" applyNumberFormat="0" applyBorder="0" applyAlignment="0" applyProtection="0"/>
    <xf numFmtId="37" fontId="206" fillId="0" borderId="0"/>
    <xf numFmtId="37" fontId="142" fillId="0" borderId="0"/>
    <xf numFmtId="37" fontId="142" fillId="0" borderId="0"/>
    <xf numFmtId="5" fontId="64" fillId="0" borderId="5" applyAlignment="0" applyProtection="0"/>
    <xf numFmtId="0" fontId="193" fillId="10" borderId="16" applyNumberFormat="0" applyAlignment="0" applyProtection="0"/>
    <xf numFmtId="0" fontId="195" fillId="11" borderId="19" applyNumberFormat="0" applyAlignment="0" applyProtection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4" fontId="207" fillId="0" borderId="0" applyFont="0" applyFill="0" applyBorder="0" applyAlignment="0" applyProtection="0"/>
    <xf numFmtId="43" fontId="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47" fillId="0" borderId="0" applyFont="0" applyFill="0" applyBorder="0" applyAlignment="0" applyProtection="0"/>
    <xf numFmtId="43" fontId="150" fillId="0" borderId="0" applyFont="0" applyFill="0" applyBorder="0" applyAlignment="0" applyProtection="0"/>
    <xf numFmtId="178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178" fontId="177" fillId="0" borderId="0" applyFont="0" applyFill="0" applyBorder="0" applyAlignment="0" applyProtection="0"/>
    <xf numFmtId="246" fontId="47" fillId="0" borderId="0" applyFont="0" applyFill="0" applyBorder="0" applyAlignment="0" applyProtection="0"/>
    <xf numFmtId="178" fontId="47" fillId="0" borderId="0" applyFont="0" applyFill="0" applyBorder="0" applyAlignment="0" applyProtection="0"/>
    <xf numFmtId="246" fontId="47" fillId="0" borderId="0" applyFont="0" applyFill="0" applyBorder="0" applyAlignment="0" applyProtection="0"/>
    <xf numFmtId="178" fontId="177" fillId="0" borderId="0" applyFont="0" applyFill="0" applyBorder="0" applyAlignment="0" applyProtection="0"/>
    <xf numFmtId="178" fontId="177" fillId="0" borderId="0" applyFont="0" applyFill="0" applyBorder="0" applyAlignment="0" applyProtection="0"/>
    <xf numFmtId="178" fontId="177" fillId="0" borderId="0" applyFont="0" applyFill="0" applyBorder="0" applyAlignment="0" applyProtection="0"/>
    <xf numFmtId="43" fontId="208" fillId="0" borderId="0" applyFont="0" applyFill="0" applyBorder="0" applyAlignment="0" applyProtection="0"/>
    <xf numFmtId="43" fontId="1" fillId="0" borderId="0" applyFont="0" applyFill="0" applyBorder="0" applyAlignment="0" applyProtection="0"/>
    <xf numFmtId="178" fontId="47" fillId="0" borderId="0" applyFont="0" applyFill="0" applyBorder="0" applyAlignment="0" applyProtection="0"/>
    <xf numFmtId="178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178" fontId="177" fillId="0" borderId="0" applyFont="0" applyFill="0" applyBorder="0" applyAlignment="0" applyProtection="0"/>
    <xf numFmtId="178" fontId="177" fillId="0" borderId="0" applyFont="0" applyFill="0" applyBorder="0" applyAlignment="0" applyProtection="0"/>
    <xf numFmtId="204" fontId="74" fillId="0" borderId="0"/>
    <xf numFmtId="3" fontId="209" fillId="0" borderId="0" applyFont="0" applyFill="0" applyBorder="0" applyAlignment="0" applyProtection="0"/>
    <xf numFmtId="247" fontId="47" fillId="0" borderId="0" applyFont="0" applyFill="0" applyBorder="0" applyAlignment="0" applyProtection="0"/>
    <xf numFmtId="247" fontId="47" fillId="0" borderId="0" applyFont="0" applyFill="0" applyBorder="0" applyAlignment="0" applyProtection="0"/>
    <xf numFmtId="248" fontId="52" fillId="0" borderId="0"/>
    <xf numFmtId="0" fontId="52" fillId="74" borderId="0" applyFont="0" applyBorder="0"/>
    <xf numFmtId="0" fontId="209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249" fontId="101" fillId="0" borderId="0" applyFont="0" applyFill="0" applyBorder="0" applyAlignment="0" applyProtection="0"/>
    <xf numFmtId="0" fontId="196" fillId="0" borderId="0" applyNumberFormat="0" applyFill="0" applyBorder="0" applyAlignment="0" applyProtection="0"/>
    <xf numFmtId="2" fontId="209" fillId="0" borderId="0" applyFont="0" applyFill="0" applyBorder="0" applyAlignment="0" applyProtection="0"/>
    <xf numFmtId="0" fontId="181" fillId="6" borderId="0" applyNumberFormat="0" applyBorder="0" applyAlignment="0" applyProtection="0"/>
    <xf numFmtId="0" fontId="47" fillId="0" borderId="0"/>
    <xf numFmtId="14" fontId="75" fillId="91" borderId="6">
      <alignment horizontal="center" vertical="center" wrapText="1"/>
    </xf>
    <xf numFmtId="0" fontId="187" fillId="0" borderId="13" applyNumberFormat="0" applyFill="0" applyAlignment="0" applyProtection="0"/>
    <xf numFmtId="0" fontId="188" fillId="0" borderId="14" applyNumberFormat="0" applyFill="0" applyAlignment="0" applyProtection="0"/>
    <xf numFmtId="0" fontId="189" fillId="0" borderId="15" applyNumberFormat="0" applyFill="0" applyAlignment="0" applyProtection="0"/>
    <xf numFmtId="0" fontId="189" fillId="0" borderId="0" applyNumberFormat="0" applyFill="0" applyBorder="0" applyAlignment="0" applyProtection="0"/>
    <xf numFmtId="0" fontId="191" fillId="9" borderId="16" applyNumberFormat="0" applyAlignment="0" applyProtection="0"/>
    <xf numFmtId="0" fontId="194" fillId="0" borderId="18" applyNumberFormat="0" applyFill="0" applyAlignment="0" applyProtection="0"/>
    <xf numFmtId="40" fontId="210" fillId="0" borderId="0">
      <alignment horizontal="left"/>
    </xf>
    <xf numFmtId="0" fontId="183" fillId="8" borderId="0" applyNumberFormat="0" applyBorder="0" applyAlignment="0" applyProtection="0"/>
    <xf numFmtId="250" fontId="74" fillId="0" borderId="0"/>
    <xf numFmtId="0" fontId="6" fillId="0" borderId="0"/>
    <xf numFmtId="0" fontId="177" fillId="0" borderId="0"/>
    <xf numFmtId="0" fontId="74" fillId="0" borderId="0"/>
    <xf numFmtId="0" fontId="6" fillId="0" borderId="0"/>
    <xf numFmtId="0" fontId="177" fillId="0" borderId="0"/>
    <xf numFmtId="0" fontId="211" fillId="0" borderId="0"/>
    <xf numFmtId="0" fontId="47" fillId="0" borderId="0"/>
    <xf numFmtId="0" fontId="177" fillId="0" borderId="0"/>
    <xf numFmtId="0" fontId="1" fillId="0" borderId="0"/>
    <xf numFmtId="0" fontId="212" fillId="0" borderId="0"/>
    <xf numFmtId="0" fontId="177" fillId="0" borderId="0"/>
    <xf numFmtId="0" fontId="177" fillId="12" borderId="20" applyNumberFormat="0" applyFont="0" applyAlignment="0" applyProtection="0"/>
    <xf numFmtId="0" fontId="177" fillId="12" borderId="20" applyNumberFormat="0" applyFont="0" applyAlignment="0" applyProtection="0"/>
    <xf numFmtId="176" fontId="47" fillId="0" borderId="0" applyFont="0" applyFill="0" applyBorder="0" applyAlignment="0" applyProtection="0"/>
    <xf numFmtId="0" fontId="192" fillId="10" borderId="17" applyNumberFormat="0" applyAlignment="0" applyProtection="0"/>
    <xf numFmtId="40" fontId="55" fillId="81" borderId="0">
      <alignment horizontal="right"/>
    </xf>
    <xf numFmtId="0" fontId="213" fillId="73" borderId="0">
      <alignment horizontal="center"/>
    </xf>
    <xf numFmtId="0" fontId="214" fillId="92" borderId="10"/>
    <xf numFmtId="0" fontId="215" fillId="0" borderId="0" applyBorder="0">
      <alignment horizontal="centerContinuous"/>
    </xf>
    <xf numFmtId="0" fontId="216" fillId="0" borderId="0" applyBorder="0">
      <alignment horizontal="centerContinuous"/>
    </xf>
    <xf numFmtId="9" fontId="177" fillId="0" borderId="0" applyFont="0" applyFill="0" applyBorder="0" applyAlignment="0" applyProtection="0"/>
    <xf numFmtId="0" fontId="47" fillId="0" borderId="0">
      <alignment vertical="justify"/>
    </xf>
    <xf numFmtId="0" fontId="47" fillId="0" borderId="0">
      <alignment vertical="justify"/>
    </xf>
    <xf numFmtId="0" fontId="47" fillId="0" borderId="0">
      <alignment vertical="justify"/>
    </xf>
    <xf numFmtId="4" fontId="217" fillId="93" borderId="0" applyNumberFormat="0" applyProtection="0">
      <alignment horizontal="left" vertical="center" wrapText="1" indent="1"/>
    </xf>
    <xf numFmtId="4" fontId="218" fillId="94" borderId="43" applyNumberFormat="0" applyProtection="0">
      <alignment horizontal="right" vertical="center"/>
    </xf>
    <xf numFmtId="4" fontId="218" fillId="94" borderId="43" applyNumberFormat="0" applyProtection="0">
      <alignment horizontal="right" vertical="center"/>
    </xf>
    <xf numFmtId="4" fontId="219" fillId="94" borderId="43" applyNumberFormat="0" applyProtection="0">
      <alignment horizontal="right" vertical="center"/>
    </xf>
    <xf numFmtId="4" fontId="219" fillId="94" borderId="43" applyNumberFormat="0" applyProtection="0">
      <alignment horizontal="right" vertical="center"/>
    </xf>
    <xf numFmtId="4" fontId="217" fillId="43" borderId="43" applyNumberFormat="0" applyProtection="0">
      <alignment horizontal="left" vertical="center" wrapText="1" indent="1"/>
    </xf>
    <xf numFmtId="4" fontId="217" fillId="43" borderId="43" applyNumberFormat="0" applyProtection="0">
      <alignment horizontal="left" vertical="center" wrapText="1" indent="1"/>
    </xf>
    <xf numFmtId="4" fontId="220" fillId="94" borderId="43" applyNumberFormat="0" applyProtection="0">
      <alignment horizontal="right" vertical="center"/>
    </xf>
    <xf numFmtId="4" fontId="220" fillId="94" borderId="43" applyNumberFormat="0" applyProtection="0">
      <alignment horizontal="right" vertical="center"/>
    </xf>
    <xf numFmtId="0" fontId="221" fillId="95" borderId="2"/>
    <xf numFmtId="0" fontId="221" fillId="95" borderId="2"/>
    <xf numFmtId="0" fontId="47" fillId="0" borderId="0" applyNumberFormat="0" applyFill="0" applyBorder="0" applyAlignment="0" applyProtection="0"/>
    <xf numFmtId="0" fontId="116" fillId="0" borderId="0" applyFill="0" applyBorder="0" applyProtection="0">
      <alignment horizontal="left" vertical="top"/>
    </xf>
    <xf numFmtId="40" fontId="222" fillId="0" borderId="0"/>
    <xf numFmtId="0" fontId="223" fillId="0" borderId="0" applyNumberFormat="0" applyFill="0" applyBorder="0" applyAlignment="0" applyProtection="0"/>
    <xf numFmtId="0" fontId="197" fillId="0" borderId="21" applyNumberFormat="0" applyFill="0" applyAlignment="0" applyProtection="0"/>
    <xf numFmtId="0" fontId="47" fillId="0" borderId="0">
      <alignment horizontal="centerContinuous" vertical="center"/>
    </xf>
    <xf numFmtId="0" fontId="47" fillId="0" borderId="0">
      <alignment horizontal="centerContinuous" vertical="center"/>
    </xf>
    <xf numFmtId="0" fontId="47" fillId="0" borderId="0">
      <alignment horizontal="centerContinuous" vertical="center"/>
    </xf>
    <xf numFmtId="0" fontId="184" fillId="0" borderId="0" applyNumberFormat="0" applyFill="0" applyBorder="0" applyAlignment="0" applyProtection="0"/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178" fontId="135" fillId="0" borderId="0" applyFont="0" applyFill="0" applyBorder="0" applyAlignment="0" applyProtection="0"/>
    <xf numFmtId="0" fontId="156" fillId="72" borderId="25" applyNumberFormat="0" applyAlignment="0" applyProtection="0"/>
    <xf numFmtId="0" fontId="157" fillId="0" borderId="33" applyNumberFormat="0" applyFill="0" applyAlignment="0" applyProtection="0"/>
    <xf numFmtId="0" fontId="160" fillId="38" borderId="0" applyNumberFormat="0" applyBorder="0" applyAlignment="0" applyProtection="0"/>
    <xf numFmtId="0" fontId="161" fillId="71" borderId="35" applyNumberFormat="0" applyAlignment="0" applyProtection="0"/>
    <xf numFmtId="0" fontId="162" fillId="71" borderId="24" applyNumberFormat="0" applyAlignment="0" applyProtection="0"/>
    <xf numFmtId="0" fontId="163" fillId="0" borderId="0" applyNumberFormat="0" applyFill="0" applyBorder="0" applyAlignment="0" applyProtection="0"/>
    <xf numFmtId="0" fontId="164" fillId="0" borderId="0" applyNumberFormat="0" applyFill="0" applyBorder="0" applyAlignment="0" applyProtection="0"/>
    <xf numFmtId="0" fontId="165" fillId="0" borderId="0" applyNumberFormat="0" applyFill="0" applyBorder="0" applyAlignment="0" applyProtection="0"/>
    <xf numFmtId="0" fontId="166" fillId="39" borderId="0" applyNumberFormat="0" applyBorder="0" applyAlignment="0" applyProtection="0"/>
    <xf numFmtId="0" fontId="152" fillId="0" borderId="0"/>
    <xf numFmtId="0" fontId="170" fillId="42" borderId="24" applyNumberFormat="0" applyAlignment="0" applyProtection="0"/>
    <xf numFmtId="0" fontId="171" fillId="79" borderId="0" applyNumberFormat="0" applyBorder="0" applyAlignment="0" applyProtection="0"/>
    <xf numFmtId="0" fontId="172" fillId="0" borderId="40" applyNumberFormat="0" applyFill="0" applyAlignment="0" applyProtection="0"/>
    <xf numFmtId="0" fontId="134" fillId="53" borderId="0" applyNumberFormat="0" applyBorder="0" applyAlignment="0" applyProtection="0"/>
    <xf numFmtId="0" fontId="134" fillId="57" borderId="0" applyNumberFormat="0" applyBorder="0" applyAlignment="0" applyProtection="0"/>
    <xf numFmtId="0" fontId="134" fillId="60" borderId="0" applyNumberFormat="0" applyBorder="0" applyAlignment="0" applyProtection="0"/>
    <xf numFmtId="0" fontId="134" fillId="48" borderId="0" applyNumberFormat="0" applyBorder="0" applyAlignment="0" applyProtection="0"/>
    <xf numFmtId="0" fontId="134" fillId="49" borderId="0" applyNumberFormat="0" applyBorder="0" applyAlignment="0" applyProtection="0"/>
    <xf numFmtId="0" fontId="134" fillId="67" borderId="0" applyNumberFormat="0" applyBorder="0" applyAlignment="0" applyProtection="0"/>
    <xf numFmtId="0" fontId="52" fillId="80" borderId="34" applyNumberFormat="0" applyFont="0" applyAlignment="0" applyProtection="0"/>
    <xf numFmtId="0" fontId="52" fillId="80" borderId="34" applyNumberFormat="0" applyFont="0" applyAlignment="0" applyProtection="0"/>
    <xf numFmtId="0" fontId="173" fillId="0" borderId="30" applyNumberFormat="0" applyFill="0" applyAlignment="0" applyProtection="0"/>
    <xf numFmtId="0" fontId="174" fillId="0" borderId="31" applyNumberFormat="0" applyFill="0" applyAlignment="0" applyProtection="0"/>
    <xf numFmtId="0" fontId="175" fillId="0" borderId="32" applyNumberFormat="0" applyFill="0" applyAlignment="0" applyProtection="0"/>
    <xf numFmtId="0" fontId="175" fillId="0" borderId="0" applyNumberFormat="0" applyFill="0" applyBorder="0" applyAlignment="0" applyProtection="0"/>
    <xf numFmtId="43" fontId="224" fillId="0" borderId="0" applyFont="0" applyFill="0" applyBorder="0" applyAlignment="0" applyProtection="0"/>
    <xf numFmtId="0" fontId="225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47" fillId="0" borderId="0"/>
    <xf numFmtId="43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48" fillId="37" borderId="0" applyNumberFormat="0" applyBorder="0" applyAlignment="0" applyProtection="0"/>
    <xf numFmtId="0" fontId="48" fillId="37" borderId="0" applyNumberFormat="0" applyBorder="0" applyAlignment="0" applyProtection="0"/>
    <xf numFmtId="0" fontId="48" fillId="38" borderId="0" applyNumberFormat="0" applyBorder="0" applyAlignment="0" applyProtection="0"/>
    <xf numFmtId="0" fontId="48" fillId="38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1" borderId="0" applyNumberFormat="0" applyBorder="0" applyAlignment="0" applyProtection="0"/>
    <xf numFmtId="0" fontId="48" fillId="41" borderId="0" applyNumberFormat="0" applyBorder="0" applyAlignment="0" applyProtection="0"/>
    <xf numFmtId="0" fontId="48" fillId="42" borderId="0" applyNumberFormat="0" applyBorder="0" applyAlignment="0" applyProtection="0"/>
    <xf numFmtId="0" fontId="48" fillId="42" borderId="0" applyNumberFormat="0" applyBorder="0" applyAlignment="0" applyProtection="0"/>
    <xf numFmtId="0" fontId="48" fillId="43" borderId="0" applyNumberFormat="0" applyBorder="0" applyAlignment="0" applyProtection="0"/>
    <xf numFmtId="0" fontId="48" fillId="43" borderId="0" applyNumberFormat="0" applyBorder="0" applyAlignment="0" applyProtection="0"/>
    <xf numFmtId="0" fontId="48" fillId="44" borderId="0" applyNumberFormat="0" applyBorder="0" applyAlignment="0" applyProtection="0"/>
    <xf numFmtId="0" fontId="48" fillId="44" borderId="0" applyNumberFormat="0" applyBorder="0" applyAlignment="0" applyProtection="0"/>
    <xf numFmtId="0" fontId="48" fillId="45" borderId="0" applyNumberFormat="0" applyBorder="0" applyAlignment="0" applyProtection="0"/>
    <xf numFmtId="0" fontId="48" fillId="45" borderId="0" applyNumberFormat="0" applyBorder="0" applyAlignment="0" applyProtection="0"/>
    <xf numFmtId="0" fontId="48" fillId="40" borderId="0" applyNumberFormat="0" applyBorder="0" applyAlignment="0" applyProtection="0"/>
    <xf numFmtId="0" fontId="48" fillId="40" borderId="0" applyNumberFormat="0" applyBorder="0" applyAlignment="0" applyProtection="0"/>
    <xf numFmtId="0" fontId="48" fillId="43" borderId="0" applyNumberFormat="0" applyBorder="0" applyAlignment="0" applyProtection="0"/>
    <xf numFmtId="0" fontId="48" fillId="43" borderId="0" applyNumberFormat="0" applyBorder="0" applyAlignment="0" applyProtection="0"/>
    <xf numFmtId="0" fontId="48" fillId="46" borderId="0" applyNumberFormat="0" applyBorder="0" applyAlignment="0" applyProtection="0"/>
    <xf numFmtId="0" fontId="48" fillId="46" borderId="0" applyNumberFormat="0" applyBorder="0" applyAlignment="0" applyProtection="0"/>
    <xf numFmtId="0" fontId="59" fillId="47" borderId="0" applyNumberFormat="0" applyBorder="0" applyAlignment="0" applyProtection="0"/>
    <xf numFmtId="0" fontId="59" fillId="44" borderId="0" applyNumberFormat="0" applyBorder="0" applyAlignment="0" applyProtection="0"/>
    <xf numFmtId="0" fontId="59" fillId="45" borderId="0" applyNumberFormat="0" applyBorder="0" applyAlignment="0" applyProtection="0"/>
    <xf numFmtId="0" fontId="59" fillId="48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3" borderId="0" applyNumberFormat="0" applyBorder="0" applyAlignment="0" applyProtection="0"/>
    <xf numFmtId="0" fontId="59" fillId="57" borderId="0" applyNumberFormat="0" applyBorder="0" applyAlignment="0" applyProtection="0"/>
    <xf numFmtId="0" fontId="59" fillId="60" borderId="0" applyNumberFormat="0" applyBorder="0" applyAlignment="0" applyProtection="0"/>
    <xf numFmtId="0" fontId="59" fillId="48" borderId="0" applyNumberFormat="0" applyBorder="0" applyAlignment="0" applyProtection="0"/>
    <xf numFmtId="0" fontId="59" fillId="49" borderId="0" applyNumberFormat="0" applyBorder="0" applyAlignment="0" applyProtection="0"/>
    <xf numFmtId="0" fontId="59" fillId="67" borderId="0" applyNumberFormat="0" applyBorder="0" applyAlignment="0" applyProtection="0"/>
    <xf numFmtId="0" fontId="63" fillId="38" borderId="0" applyNumberFormat="0" applyBorder="0" applyAlignment="0" applyProtection="0"/>
    <xf numFmtId="5" fontId="136" fillId="0" borderId="5" applyAlignment="0" applyProtection="0"/>
    <xf numFmtId="0" fontId="67" fillId="71" borderId="24" applyNumberFormat="0" applyAlignment="0" applyProtection="0"/>
    <xf numFmtId="0" fontId="68" fillId="72" borderId="25" applyNumberFormat="0" applyAlignment="0" applyProtection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176" fontId="47" fillId="0" borderId="0" applyFont="0" applyFill="0" applyBorder="0" applyAlignment="0" applyProtection="0"/>
    <xf numFmtId="227" fontId="101" fillId="0" borderId="0" applyFont="0" applyFill="0" applyBorder="0" applyAlignment="0" applyProtection="0"/>
    <xf numFmtId="178" fontId="85" fillId="0" borderId="0" applyFont="0" applyFill="0" applyBorder="0" applyAlignment="0" applyProtection="0"/>
    <xf numFmtId="176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176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01" fillId="0" borderId="0" applyFont="0" applyFill="0" applyBorder="0" applyAlignment="0" applyProtection="0"/>
    <xf numFmtId="0" fontId="47" fillId="0" borderId="0" applyFont="0" applyFill="0" applyBorder="0" applyAlignment="0" applyProtection="0"/>
    <xf numFmtId="226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226" fontId="101" fillId="0" borderId="0" applyFont="0" applyFill="0" applyBorder="0" applyAlignment="0" applyProtection="0"/>
    <xf numFmtId="198" fontId="52" fillId="0" borderId="0"/>
    <xf numFmtId="3" fontId="47" fillId="0" borderId="0" applyFont="0" applyFill="0" applyBorder="0" applyAlignment="0" applyProtection="0"/>
    <xf numFmtId="200" fontId="74" fillId="0" borderId="0" applyFont="0" applyFill="0" applyBorder="0" applyAlignment="0" applyProtection="0"/>
    <xf numFmtId="200" fontId="74" fillId="0" borderId="0" applyFont="0" applyFill="0" applyBorder="0" applyAlignment="0" applyProtection="0"/>
    <xf numFmtId="201" fontId="52" fillId="0" borderId="0"/>
    <xf numFmtId="0" fontId="47" fillId="0" borderId="0" applyFont="0" applyFill="0" applyBorder="0" applyAlignment="0" applyProtection="0"/>
    <xf numFmtId="204" fontId="52" fillId="0" borderId="0"/>
    <xf numFmtId="231" fontId="141" fillId="0" borderId="0" applyFont="0" applyFill="0" applyBorder="0" applyAlignment="0" applyProtection="0"/>
    <xf numFmtId="0" fontId="78" fillId="0" borderId="0" applyNumberFormat="0" applyFill="0" applyBorder="0" applyAlignment="0" applyProtection="0"/>
    <xf numFmtId="2" fontId="47" fillId="0" borderId="0" applyFont="0" applyFill="0" applyBorder="0" applyAlignment="0" applyProtection="0"/>
    <xf numFmtId="0" fontId="80" fillId="39" borderId="0" applyNumberFormat="0" applyBorder="0" applyAlignment="0" applyProtection="0"/>
    <xf numFmtId="206" fontId="82" fillId="73" borderId="0">
      <alignment horizontal="left" vertical="top"/>
    </xf>
    <xf numFmtId="0" fontId="83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4" fillId="0" borderId="32" applyNumberFormat="0" applyFill="0" applyAlignment="0" applyProtection="0"/>
    <xf numFmtId="0" fontId="84" fillId="0" borderId="0" applyNumberFormat="0" applyFill="0" applyBorder="0" applyAlignment="0" applyProtection="0"/>
    <xf numFmtId="0" fontId="86" fillId="42" borderId="24" applyNumberFormat="0" applyAlignment="0" applyProtection="0"/>
    <xf numFmtId="0" fontId="92" fillId="0" borderId="33" applyNumberFormat="0" applyFill="0" applyAlignment="0" applyProtection="0"/>
    <xf numFmtId="0" fontId="98" fillId="79" borderId="0" applyNumberFormat="0" applyBorder="0" applyAlignment="0" applyProtection="0"/>
    <xf numFmtId="210" fontId="100" fillId="0" borderId="0"/>
    <xf numFmtId="0" fontId="47" fillId="0" borderId="0"/>
    <xf numFmtId="0" fontId="101" fillId="0" borderId="0"/>
    <xf numFmtId="0" fontId="1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5" fillId="0" borderId="0">
      <alignment vertical="top"/>
    </xf>
    <xf numFmtId="0" fontId="55" fillId="0" borderId="0">
      <alignment vertical="top"/>
    </xf>
    <xf numFmtId="0" fontId="55" fillId="0" borderId="0">
      <alignment vertical="top"/>
    </xf>
    <xf numFmtId="0" fontId="101" fillId="0" borderId="0"/>
    <xf numFmtId="0" fontId="55" fillId="0" borderId="0">
      <alignment vertical="top"/>
    </xf>
    <xf numFmtId="0" fontId="55" fillId="0" borderId="0">
      <alignment vertical="top"/>
    </xf>
    <xf numFmtId="0" fontId="101" fillId="0" borderId="0"/>
    <xf numFmtId="0" fontId="101" fillId="0" borderId="0"/>
    <xf numFmtId="0" fontId="101" fillId="80" borderId="34" applyNumberFormat="0" applyFont="0" applyAlignment="0" applyProtection="0"/>
    <xf numFmtId="0" fontId="101" fillId="80" borderId="34" applyNumberFormat="0" applyFont="0" applyAlignment="0" applyProtection="0"/>
    <xf numFmtId="186" fontId="52" fillId="0" borderId="0" applyFont="0" applyFill="0" applyBorder="0" applyAlignment="0" applyProtection="0"/>
    <xf numFmtId="0" fontId="103" fillId="71" borderId="35" applyNumberFormat="0" applyAlignment="0" applyProtection="0"/>
    <xf numFmtId="40" fontId="104" fillId="81" borderId="0">
      <alignment horizontal="right"/>
    </xf>
    <xf numFmtId="0" fontId="105" fillId="81" borderId="0">
      <alignment horizontal="right"/>
    </xf>
    <xf numFmtId="0" fontId="106" fillId="81" borderId="10"/>
    <xf numFmtId="0" fontId="107" fillId="82" borderId="0" applyBorder="0">
      <alignment horizontal="centerContinuous"/>
    </xf>
    <xf numFmtId="0" fontId="108" fillId="82" borderId="0" applyBorder="0">
      <alignment horizontal="centerContinuous"/>
    </xf>
    <xf numFmtId="9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47" fillId="85" borderId="35" applyNumberFormat="0" applyProtection="0">
      <alignment horizontal="left" vertical="center" indent="1"/>
    </xf>
    <xf numFmtId="4" fontId="55" fillId="87" borderId="35" applyNumberFormat="0" applyProtection="0">
      <alignment horizontal="right" vertical="center"/>
    </xf>
    <xf numFmtId="0" fontId="47" fillId="85" borderId="35" applyNumberFormat="0" applyProtection="0">
      <alignment horizontal="left" vertical="center" indent="1"/>
    </xf>
    <xf numFmtId="4" fontId="147" fillId="87" borderId="35" applyNumberFormat="0" applyProtection="0">
      <alignment horizontal="right" vertical="center"/>
    </xf>
    <xf numFmtId="37" fontId="56" fillId="0" borderId="0"/>
    <xf numFmtId="0" fontId="116" fillId="0" borderId="0">
      <alignment horizontal="center" vertical="top"/>
    </xf>
    <xf numFmtId="40" fontId="148" fillId="0" borderId="0"/>
    <xf numFmtId="0" fontId="117" fillId="0" borderId="0" applyNumberFormat="0" applyFill="0" applyBorder="0" applyAlignment="0" applyProtection="0"/>
    <xf numFmtId="0" fontId="47" fillId="0" borderId="41" applyNumberFormat="0" applyFont="0" applyFill="0" applyAlignment="0" applyProtection="0"/>
    <xf numFmtId="6" fontId="76" fillId="0" borderId="0" applyFont="0" applyFill="0" applyBorder="0" applyAlignment="0" applyProtection="0"/>
    <xf numFmtId="0" fontId="118" fillId="0" borderId="0" applyNumberFormat="0" applyFill="0" applyBorder="0" applyAlignment="0" applyProtection="0"/>
    <xf numFmtId="178" fontId="133" fillId="0" borderId="0" applyFont="0" applyFill="0" applyBorder="0" applyAlignment="0" applyProtection="0"/>
    <xf numFmtId="0" fontId="177" fillId="0" borderId="0"/>
    <xf numFmtId="0" fontId="101" fillId="80" borderId="34" applyNumberFormat="0" applyFont="0" applyAlignment="0" applyProtection="0"/>
    <xf numFmtId="9" fontId="1" fillId="0" borderId="0" applyFont="0" applyFill="0" applyBorder="0" applyAlignment="0" applyProtection="0"/>
    <xf numFmtId="178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77" fillId="14" borderId="0" applyNumberFormat="0" applyBorder="0" applyAlignment="0" applyProtection="0"/>
    <xf numFmtId="0" fontId="177" fillId="18" borderId="0" applyNumberFormat="0" applyBorder="0" applyAlignment="0" applyProtection="0"/>
    <xf numFmtId="0" fontId="177" fillId="14" borderId="0" applyNumberFormat="0" applyBorder="0" applyAlignment="0" applyProtection="0"/>
    <xf numFmtId="0" fontId="47" fillId="0" borderId="0">
      <alignment vertical="top"/>
    </xf>
    <xf numFmtId="43" fontId="205" fillId="0" borderId="0" applyFont="0" applyFill="0" applyBorder="0" applyAlignment="0" applyProtection="0"/>
    <xf numFmtId="0" fontId="177" fillId="18" borderId="0" applyNumberFormat="0" applyBorder="0" applyAlignment="0" applyProtection="0"/>
    <xf numFmtId="0" fontId="177" fillId="22" borderId="0" applyNumberFormat="0" applyBorder="0" applyAlignment="0" applyProtection="0"/>
    <xf numFmtId="0" fontId="177" fillId="22" borderId="0" applyNumberFormat="0" applyBorder="0" applyAlignment="0" applyProtection="0"/>
    <xf numFmtId="0" fontId="177" fillId="26" borderId="0" applyNumberFormat="0" applyBorder="0" applyAlignment="0" applyProtection="0"/>
    <xf numFmtId="0" fontId="177" fillId="26" borderId="0" applyNumberFormat="0" applyBorder="0" applyAlignment="0" applyProtection="0"/>
    <xf numFmtId="0" fontId="177" fillId="30" borderId="0" applyNumberFormat="0" applyBorder="0" applyAlignment="0" applyProtection="0"/>
    <xf numFmtId="0" fontId="177" fillId="30" borderId="0" applyNumberFormat="0" applyBorder="0" applyAlignment="0" applyProtection="0"/>
    <xf numFmtId="0" fontId="177" fillId="34" borderId="0" applyNumberFormat="0" applyBorder="0" applyAlignment="0" applyProtection="0"/>
    <xf numFmtId="0" fontId="177" fillId="34" borderId="0" applyNumberFormat="0" applyBorder="0" applyAlignment="0" applyProtection="0"/>
    <xf numFmtId="0" fontId="177" fillId="15" borderId="0" applyNumberFormat="0" applyBorder="0" applyAlignment="0" applyProtection="0"/>
    <xf numFmtId="0" fontId="177" fillId="15" borderId="0" applyNumberFormat="0" applyBorder="0" applyAlignment="0" applyProtection="0"/>
    <xf numFmtId="0" fontId="177" fillId="19" borderId="0" applyNumberFormat="0" applyBorder="0" applyAlignment="0" applyProtection="0"/>
    <xf numFmtId="0" fontId="177" fillId="19" borderId="0" applyNumberFormat="0" applyBorder="0" applyAlignment="0" applyProtection="0"/>
    <xf numFmtId="0" fontId="177" fillId="23" borderId="0" applyNumberFormat="0" applyBorder="0" applyAlignment="0" applyProtection="0"/>
    <xf numFmtId="0" fontId="177" fillId="23" borderId="0" applyNumberFormat="0" applyBorder="0" applyAlignment="0" applyProtection="0"/>
    <xf numFmtId="0" fontId="177" fillId="27" borderId="0" applyNumberFormat="0" applyBorder="0" applyAlignment="0" applyProtection="0"/>
    <xf numFmtId="0" fontId="177" fillId="27" borderId="0" applyNumberFormat="0" applyBorder="0" applyAlignment="0" applyProtection="0"/>
    <xf numFmtId="0" fontId="177" fillId="31" borderId="0" applyNumberFormat="0" applyBorder="0" applyAlignment="0" applyProtection="0"/>
    <xf numFmtId="0" fontId="177" fillId="31" borderId="0" applyNumberFormat="0" applyBorder="0" applyAlignment="0" applyProtection="0"/>
    <xf numFmtId="0" fontId="177" fillId="35" borderId="0" applyNumberFormat="0" applyBorder="0" applyAlignment="0" applyProtection="0"/>
    <xf numFmtId="0" fontId="177" fillId="35" borderId="0" applyNumberFormat="0" applyBorder="0" applyAlignment="0" applyProtection="0"/>
    <xf numFmtId="0" fontId="198" fillId="16" borderId="0" applyNumberFormat="0" applyBorder="0" applyAlignment="0" applyProtection="0"/>
    <xf numFmtId="0" fontId="198" fillId="20" borderId="0" applyNumberFormat="0" applyBorder="0" applyAlignment="0" applyProtection="0"/>
    <xf numFmtId="0" fontId="198" fillId="24" borderId="0" applyNumberFormat="0" applyBorder="0" applyAlignment="0" applyProtection="0"/>
    <xf numFmtId="0" fontId="198" fillId="28" borderId="0" applyNumberFormat="0" applyBorder="0" applyAlignment="0" applyProtection="0"/>
    <xf numFmtId="0" fontId="198" fillId="32" borderId="0" applyNumberFormat="0" applyBorder="0" applyAlignment="0" applyProtection="0"/>
    <xf numFmtId="0" fontId="198" fillId="36" borderId="0" applyNumberFormat="0" applyBorder="0" applyAlignment="0" applyProtection="0"/>
    <xf numFmtId="0" fontId="198" fillId="13" borderId="0" applyNumberFormat="0" applyBorder="0" applyAlignment="0" applyProtection="0"/>
    <xf numFmtId="0" fontId="198" fillId="17" borderId="0" applyNumberFormat="0" applyBorder="0" applyAlignment="0" applyProtection="0"/>
    <xf numFmtId="0" fontId="198" fillId="21" borderId="0" applyNumberFormat="0" applyBorder="0" applyAlignment="0" applyProtection="0"/>
    <xf numFmtId="0" fontId="198" fillId="25" borderId="0" applyNumberFormat="0" applyBorder="0" applyAlignment="0" applyProtection="0"/>
    <xf numFmtId="0" fontId="198" fillId="29" borderId="0" applyNumberFormat="0" applyBorder="0" applyAlignment="0" applyProtection="0"/>
    <xf numFmtId="0" fontId="198" fillId="33" borderId="0" applyNumberFormat="0" applyBorder="0" applyAlignment="0" applyProtection="0"/>
    <xf numFmtId="0" fontId="190" fillId="7" borderId="0" applyNumberFormat="0" applyBorder="0" applyAlignment="0" applyProtection="0"/>
    <xf numFmtId="5" fontId="64" fillId="0" borderId="5" applyAlignment="0" applyProtection="0"/>
    <xf numFmtId="0" fontId="193" fillId="10" borderId="16" applyNumberFormat="0" applyAlignment="0" applyProtection="0"/>
    <xf numFmtId="0" fontId="195" fillId="11" borderId="19" applyNumberFormat="0" applyAlignment="0" applyProtection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4" fontId="207" fillId="0" borderId="0" applyFont="0" applyFill="0" applyBorder="0" applyAlignment="0" applyProtection="0"/>
    <xf numFmtId="43" fontId="1" fillId="0" borderId="0" applyFont="0" applyFill="0" applyBorder="0" applyAlignment="0" applyProtection="0"/>
    <xf numFmtId="178" fontId="101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133" fillId="0" borderId="0" applyFont="0" applyFill="0" applyBorder="0" applyAlignment="0" applyProtection="0"/>
    <xf numFmtId="178" fontId="47" fillId="0" borderId="0" applyFont="0" applyFill="0" applyBorder="0" applyAlignment="0" applyProtection="0"/>
    <xf numFmtId="43" fontId="150" fillId="0" borderId="0" applyFont="0" applyFill="0" applyBorder="0" applyAlignment="0" applyProtection="0"/>
    <xf numFmtId="178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246" fontId="47" fillId="0" borderId="0" applyFont="0" applyFill="0" applyBorder="0" applyAlignment="0" applyProtection="0"/>
    <xf numFmtId="178" fontId="47" fillId="0" borderId="0" applyFont="0" applyFill="0" applyBorder="0" applyAlignment="0" applyProtection="0"/>
    <xf numFmtId="246" fontId="47" fillId="0" borderId="0" applyFont="0" applyFill="0" applyBorder="0" applyAlignment="0" applyProtection="0"/>
    <xf numFmtId="178" fontId="177" fillId="0" borderId="0" applyFont="0" applyFill="0" applyBorder="0" applyAlignment="0" applyProtection="0"/>
    <xf numFmtId="178" fontId="177" fillId="0" borderId="0" applyFont="0" applyFill="0" applyBorder="0" applyAlignment="0" applyProtection="0"/>
    <xf numFmtId="178" fontId="177" fillId="0" borderId="0" applyFont="0" applyFill="0" applyBorder="0" applyAlignment="0" applyProtection="0"/>
    <xf numFmtId="43" fontId="208" fillId="0" borderId="0" applyFont="0" applyFill="0" applyBorder="0" applyAlignment="0" applyProtection="0"/>
    <xf numFmtId="43" fontId="1" fillId="0" borderId="0" applyFont="0" applyFill="0" applyBorder="0" applyAlignment="0" applyProtection="0"/>
    <xf numFmtId="178" fontId="47" fillId="0" borderId="0" applyFont="0" applyFill="0" applyBorder="0" applyAlignment="0" applyProtection="0"/>
    <xf numFmtId="178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178" fontId="177" fillId="0" borderId="0" applyFont="0" applyFill="0" applyBorder="0" applyAlignment="0" applyProtection="0"/>
    <xf numFmtId="178" fontId="177" fillId="0" borderId="0" applyFont="0" applyFill="0" applyBorder="0" applyAlignment="0" applyProtection="0"/>
    <xf numFmtId="204" fontId="74" fillId="0" borderId="0"/>
    <xf numFmtId="3" fontId="209" fillId="0" borderId="0" applyFont="0" applyFill="0" applyBorder="0" applyAlignment="0" applyProtection="0"/>
    <xf numFmtId="247" fontId="47" fillId="0" borderId="0" applyFont="0" applyFill="0" applyBorder="0" applyAlignment="0" applyProtection="0"/>
    <xf numFmtId="247" fontId="47" fillId="0" borderId="0" applyFont="0" applyFill="0" applyBorder="0" applyAlignment="0" applyProtection="0"/>
    <xf numFmtId="248" fontId="52" fillId="0" borderId="0"/>
    <xf numFmtId="0" fontId="209" fillId="0" borderId="0" applyFont="0" applyFill="0" applyBorder="0" applyAlignment="0" applyProtection="0"/>
    <xf numFmtId="249" fontId="101" fillId="0" borderId="0" applyFont="0" applyFill="0" applyBorder="0" applyAlignment="0" applyProtection="0"/>
    <xf numFmtId="0" fontId="196" fillId="0" borderId="0" applyNumberFormat="0" applyFill="0" applyBorder="0" applyAlignment="0" applyProtection="0"/>
    <xf numFmtId="2" fontId="209" fillId="0" borderId="0" applyFont="0" applyFill="0" applyBorder="0" applyAlignment="0" applyProtection="0"/>
    <xf numFmtId="0" fontId="181" fillId="6" borderId="0" applyNumberFormat="0" applyBorder="0" applyAlignment="0" applyProtection="0"/>
    <xf numFmtId="14" fontId="75" fillId="91" borderId="6">
      <alignment horizontal="center" vertical="center" wrapText="1"/>
    </xf>
    <xf numFmtId="0" fontId="187" fillId="0" borderId="13" applyNumberFormat="0" applyFill="0" applyAlignment="0" applyProtection="0"/>
    <xf numFmtId="0" fontId="188" fillId="0" borderId="14" applyNumberFormat="0" applyFill="0" applyAlignment="0" applyProtection="0"/>
    <xf numFmtId="0" fontId="189" fillId="0" borderId="15" applyNumberFormat="0" applyFill="0" applyAlignment="0" applyProtection="0"/>
    <xf numFmtId="0" fontId="189" fillId="0" borderId="0" applyNumberFormat="0" applyFill="0" applyBorder="0" applyAlignment="0" applyProtection="0"/>
    <xf numFmtId="0" fontId="191" fillId="9" borderId="16" applyNumberFormat="0" applyAlignment="0" applyProtection="0"/>
    <xf numFmtId="0" fontId="194" fillId="0" borderId="18" applyNumberFormat="0" applyFill="0" applyAlignment="0" applyProtection="0"/>
    <xf numFmtId="0" fontId="183" fillId="8" borderId="0" applyNumberFormat="0" applyBorder="0" applyAlignment="0" applyProtection="0"/>
    <xf numFmtId="250" fontId="74" fillId="0" borderId="0"/>
    <xf numFmtId="0" fontId="6" fillId="0" borderId="0"/>
    <xf numFmtId="0" fontId="177" fillId="0" borderId="0"/>
    <xf numFmtId="0" fontId="74" fillId="0" borderId="0"/>
    <xf numFmtId="0" fontId="6" fillId="0" borderId="0"/>
    <xf numFmtId="0" fontId="177" fillId="0" borderId="0"/>
    <xf numFmtId="0" fontId="211" fillId="0" borderId="0"/>
    <xf numFmtId="0" fontId="47" fillId="0" borderId="0"/>
    <xf numFmtId="0" fontId="177" fillId="0" borderId="0"/>
    <xf numFmtId="0" fontId="1" fillId="0" borderId="0"/>
    <xf numFmtId="0" fontId="212" fillId="0" borderId="0"/>
    <xf numFmtId="0" fontId="177" fillId="0" borderId="0"/>
    <xf numFmtId="0" fontId="177" fillId="12" borderId="20" applyNumberFormat="0" applyFont="0" applyAlignment="0" applyProtection="0"/>
    <xf numFmtId="0" fontId="177" fillId="12" borderId="20" applyNumberFormat="0" applyFont="0" applyAlignment="0" applyProtection="0"/>
    <xf numFmtId="176" fontId="47" fillId="0" borderId="0" applyFont="0" applyFill="0" applyBorder="0" applyAlignment="0" applyProtection="0"/>
    <xf numFmtId="0" fontId="192" fillId="10" borderId="17" applyNumberFormat="0" applyAlignment="0" applyProtection="0"/>
    <xf numFmtId="40" fontId="55" fillId="81" borderId="0">
      <alignment horizontal="right"/>
    </xf>
    <xf numFmtId="0" fontId="213" fillId="73" borderId="0">
      <alignment horizontal="center"/>
    </xf>
    <xf numFmtId="0" fontId="214" fillId="92" borderId="10"/>
    <xf numFmtId="0" fontId="215" fillId="0" borderId="0" applyBorder="0">
      <alignment horizontal="centerContinuous"/>
    </xf>
    <xf numFmtId="0" fontId="216" fillId="0" borderId="0" applyBorder="0">
      <alignment horizontal="centerContinuous"/>
    </xf>
    <xf numFmtId="9" fontId="177" fillId="0" borderId="0" applyFont="0" applyFill="0" applyBorder="0" applyAlignment="0" applyProtection="0"/>
    <xf numFmtId="4" fontId="217" fillId="93" borderId="0" applyNumberFormat="0" applyProtection="0">
      <alignment horizontal="left" vertical="center" wrapText="1" indent="1"/>
    </xf>
    <xf numFmtId="4" fontId="218" fillId="94" borderId="43" applyNumberFormat="0" applyProtection="0">
      <alignment horizontal="right" vertical="center"/>
    </xf>
    <xf numFmtId="4" fontId="217" fillId="43" borderId="43" applyNumberFormat="0" applyProtection="0">
      <alignment horizontal="left" vertical="center" wrapText="1" indent="1"/>
    </xf>
    <xf numFmtId="4" fontId="220" fillId="94" borderId="43" applyNumberFormat="0" applyProtection="0">
      <alignment horizontal="right" vertical="center"/>
    </xf>
    <xf numFmtId="0" fontId="47" fillId="0" borderId="0" applyNumberFormat="0" applyFill="0" applyBorder="0" applyAlignment="0" applyProtection="0"/>
    <xf numFmtId="0" fontId="116" fillId="0" borderId="0" applyFill="0" applyBorder="0" applyProtection="0">
      <alignment horizontal="left" vertical="top"/>
    </xf>
    <xf numFmtId="40" fontId="222" fillId="0" borderId="0"/>
    <xf numFmtId="0" fontId="223" fillId="0" borderId="0" applyNumberFormat="0" applyFill="0" applyBorder="0" applyAlignment="0" applyProtection="0"/>
    <xf numFmtId="0" fontId="197" fillId="0" borderId="21" applyNumberFormat="0" applyFill="0" applyAlignment="0" applyProtection="0"/>
    <xf numFmtId="0" fontId="184" fillId="0" borderId="0" applyNumberFormat="0" applyFill="0" applyBorder="0" applyAlignment="0" applyProtection="0"/>
    <xf numFmtId="178" fontId="135" fillId="0" borderId="0" applyFont="0" applyFill="0" applyBorder="0" applyAlignment="0" applyProtection="0"/>
    <xf numFmtId="0" fontId="52" fillId="80" borderId="34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47" fillId="0" borderId="0"/>
    <xf numFmtId="43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215" fillId="0" borderId="0" applyBorder="0">
      <alignment horizontal="centerContinuous"/>
    </xf>
    <xf numFmtId="0" fontId="216" fillId="0" borderId="0" applyBorder="0">
      <alignment horizontal="centerContinuous"/>
    </xf>
    <xf numFmtId="0" fontId="215" fillId="0" borderId="0" applyBorder="0">
      <alignment horizontal="centerContinuous"/>
    </xf>
    <xf numFmtId="0" fontId="216" fillId="0" borderId="0" applyBorder="0">
      <alignment horizontal="centerContinuous"/>
    </xf>
    <xf numFmtId="0" fontId="47" fillId="0" borderId="0"/>
    <xf numFmtId="43" fontId="1" fillId="0" borderId="0" applyFont="0" applyFill="0" applyBorder="0" applyAlignment="0" applyProtection="0"/>
    <xf numFmtId="9" fontId="101" fillId="0" borderId="0" applyFont="0" applyFill="0" applyBorder="0" applyAlignment="0" applyProtection="0"/>
    <xf numFmtId="0" fontId="55" fillId="0" borderId="0">
      <alignment vertical="top"/>
    </xf>
    <xf numFmtId="43" fontId="48" fillId="0" borderId="0" applyFont="0" applyFill="0" applyBorder="0" applyAlignment="0" applyProtection="0"/>
    <xf numFmtId="0" fontId="226" fillId="0" borderId="0"/>
    <xf numFmtId="0" fontId="101" fillId="0" borderId="0"/>
    <xf numFmtId="0" fontId="47" fillId="0" borderId="0"/>
    <xf numFmtId="9" fontId="47" fillId="0" borderId="0" applyFont="0" applyFill="0" applyBorder="0" applyAlignment="0" applyProtection="0"/>
    <xf numFmtId="0" fontId="47" fillId="0" borderId="0"/>
    <xf numFmtId="0" fontId="1" fillId="0" borderId="0"/>
    <xf numFmtId="0" fontId="177" fillId="0" borderId="0"/>
    <xf numFmtId="226" fontId="101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8">
    <xf numFmtId="0" fontId="0" fillId="0" borderId="0" xfId="0"/>
    <xf numFmtId="0" fontId="0" fillId="0" borderId="0" xfId="0" applyFont="1" applyFill="1"/>
    <xf numFmtId="0" fontId="9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9" fillId="0" borderId="0" xfId="0" applyNumberFormat="1" applyFont="1" applyFill="1" applyAlignment="1">
      <alignment horizontal="center"/>
    </xf>
    <xf numFmtId="0" fontId="10" fillId="0" borderId="0" xfId="0" applyFont="1" applyFill="1" applyAlignment="1"/>
    <xf numFmtId="0" fontId="11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0" fontId="7" fillId="0" borderId="0" xfId="0" applyFont="1" applyFill="1" applyAlignment="1"/>
    <xf numFmtId="0" fontId="11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164" fontId="10" fillId="0" borderId="0" xfId="1" applyNumberFormat="1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/>
    <xf numFmtId="43" fontId="14" fillId="0" borderId="0" xfId="0" applyNumberFormat="1" applyFont="1" applyFill="1" applyBorder="1" applyAlignment="1">
      <alignment horizontal="center"/>
    </xf>
    <xf numFmtId="0" fontId="0" fillId="0" borderId="0" xfId="0" quotePrefix="1" applyFill="1" applyAlignment="1">
      <alignment horizontal="left"/>
    </xf>
    <xf numFmtId="0" fontId="11" fillId="0" borderId="0" xfId="0" applyFont="1" applyFill="1" applyAlignment="1">
      <alignment horizontal="center"/>
    </xf>
    <xf numFmtId="165" fontId="6" fillId="0" borderId="0" xfId="0" applyNumberFormat="1" applyFont="1" applyFill="1" applyAlignment="1">
      <alignment horizontal="right"/>
    </xf>
    <xf numFmtId="165" fontId="6" fillId="0" borderId="0" xfId="2" applyNumberFormat="1" applyFont="1" applyFill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65" fontId="6" fillId="0" borderId="0" xfId="2" applyNumberFormat="1" applyFont="1" applyFill="1" applyBorder="1" applyAlignment="1">
      <alignment horizontal="right"/>
    </xf>
    <xf numFmtId="165" fontId="15" fillId="0" borderId="0" xfId="2" applyNumberFormat="1" applyFont="1" applyFill="1"/>
    <xf numFmtId="0" fontId="0" fillId="0" borderId="0" xfId="0" quotePrefix="1" applyFont="1" applyFill="1" applyAlignment="1">
      <alignment horizontal="left"/>
    </xf>
    <xf numFmtId="0" fontId="0" fillId="0" borderId="0" xfId="0" applyFill="1" applyAlignment="1">
      <alignment horizontal="left"/>
    </xf>
    <xf numFmtId="165" fontId="6" fillId="0" borderId="0" xfId="1" applyNumberFormat="1" applyFont="1" applyFill="1" applyAlignment="1">
      <alignment horizontal="right"/>
    </xf>
    <xf numFmtId="165" fontId="0" fillId="0" borderId="0" xfId="0" applyNumberFormat="1" applyFont="1" applyFill="1" applyAlignment="1">
      <alignment horizontal="right"/>
    </xf>
    <xf numFmtId="0" fontId="10" fillId="0" borderId="0" xfId="0" applyFont="1" applyFill="1"/>
    <xf numFmtId="0" fontId="13" fillId="0" borderId="0" xfId="0" applyFont="1" applyFill="1" applyAlignment="1">
      <alignment horizontal="center"/>
    </xf>
    <xf numFmtId="165" fontId="10" fillId="0" borderId="1" xfId="1" applyNumberFormat="1" applyFont="1" applyFill="1" applyBorder="1"/>
    <xf numFmtId="165" fontId="10" fillId="0" borderId="0" xfId="1" applyNumberFormat="1" applyFont="1" applyFill="1" applyBorder="1"/>
    <xf numFmtId="165" fontId="10" fillId="0" borderId="0" xfId="1" applyNumberFormat="1" applyFont="1" applyFill="1"/>
    <xf numFmtId="0" fontId="10" fillId="0" borderId="0" xfId="0" applyFont="1" applyFill="1" applyBorder="1"/>
    <xf numFmtId="165" fontId="6" fillId="0" borderId="0" xfId="1" applyNumberFormat="1" applyFont="1" applyFill="1"/>
    <xf numFmtId="165" fontId="0" fillId="0" borderId="0" xfId="0" applyNumberFormat="1" applyFont="1" applyFill="1" applyBorder="1"/>
    <xf numFmtId="164" fontId="0" fillId="0" borderId="0" xfId="1" applyNumberFormat="1" applyFont="1" applyFill="1" applyBorder="1"/>
    <xf numFmtId="0" fontId="0" fillId="0" borderId="0" xfId="0" applyFont="1" applyFill="1" applyAlignment="1">
      <alignment horizontal="left"/>
    </xf>
    <xf numFmtId="165" fontId="15" fillId="0" borderId="0" xfId="2" applyNumberFormat="1" applyFont="1" applyFill="1" applyBorder="1" applyAlignment="1">
      <alignment horizontal="center"/>
    </xf>
    <xf numFmtId="165" fontId="6" fillId="0" borderId="0" xfId="2" applyNumberFormat="1" applyFont="1" applyFill="1" applyBorder="1"/>
    <xf numFmtId="165" fontId="15" fillId="0" borderId="0" xfId="1" applyNumberFormat="1" applyFont="1" applyFill="1" applyBorder="1" applyAlignment="1">
      <alignment horizontal="center"/>
    </xf>
    <xf numFmtId="165" fontId="0" fillId="0" borderId="0" xfId="2" applyNumberFormat="1" applyFont="1" applyFill="1" applyBorder="1"/>
    <xf numFmtId="0" fontId="13" fillId="0" borderId="0" xfId="0" applyNumberFormat="1" applyFont="1" applyFill="1" applyAlignment="1">
      <alignment horizontal="center"/>
    </xf>
    <xf numFmtId="165" fontId="10" fillId="0" borderId="1" xfId="0" applyNumberFormat="1" applyFont="1" applyFill="1" applyBorder="1"/>
    <xf numFmtId="165" fontId="10" fillId="0" borderId="2" xfId="1" applyNumberFormat="1" applyFont="1" applyFill="1" applyBorder="1"/>
    <xf numFmtId="164" fontId="10" fillId="0" borderId="0" xfId="1" applyNumberFormat="1" applyFont="1" applyFill="1" applyBorder="1"/>
    <xf numFmtId="37" fontId="0" fillId="0" borderId="0" xfId="0" applyNumberFormat="1" applyFont="1" applyFill="1" applyBorder="1" applyAlignment="1">
      <alignment horizontal="right"/>
    </xf>
    <xf numFmtId="39" fontId="0" fillId="0" borderId="0" xfId="0" applyNumberFormat="1" applyFont="1" applyFill="1"/>
    <xf numFmtId="165" fontId="14" fillId="0" borderId="0" xfId="0" applyNumberFormat="1" applyFont="1" applyFill="1" applyBorder="1" applyAlignment="1">
      <alignment horizontal="right"/>
    </xf>
    <xf numFmtId="165" fontId="0" fillId="0" borderId="0" xfId="1" applyNumberFormat="1" applyFont="1" applyFill="1" applyBorder="1" applyAlignment="1">
      <alignment horizontal="right"/>
    </xf>
    <xf numFmtId="40" fontId="0" fillId="0" borderId="0" xfId="0" applyNumberFormat="1" applyFont="1" applyFill="1"/>
    <xf numFmtId="165" fontId="0" fillId="0" borderId="0" xfId="0" applyNumberFormat="1" applyFont="1" applyFill="1" applyBorder="1" applyAlignment="1">
      <alignment horizontal="right"/>
    </xf>
    <xf numFmtId="0" fontId="0" fillId="0" borderId="0" xfId="0" applyFill="1" applyAlignment="1">
      <alignment horizontal="left" indent="1"/>
    </xf>
    <xf numFmtId="165" fontId="10" fillId="0" borderId="0" xfId="1" applyNumberFormat="1" applyFont="1" applyFill="1" applyBorder="1" applyAlignment="1">
      <alignment horizontal="right"/>
    </xf>
    <xf numFmtId="165" fontId="10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5" fontId="0" fillId="0" borderId="0" xfId="2" applyNumberFormat="1" applyFont="1" applyFill="1" applyBorder="1" applyAlignment="1">
      <alignment horizontal="right"/>
    </xf>
    <xf numFmtId="165" fontId="10" fillId="0" borderId="3" xfId="1" applyNumberFormat="1" applyFont="1" applyFill="1" applyBorder="1" applyAlignment="1">
      <alignment horizontal="right"/>
    </xf>
    <xf numFmtId="164" fontId="10" fillId="0" borderId="3" xfId="1" applyNumberFormat="1" applyFont="1" applyFill="1" applyBorder="1"/>
    <xf numFmtId="166" fontId="12" fillId="0" borderId="0" xfId="0" applyNumberFormat="1" applyFont="1" applyFill="1" applyBorder="1"/>
    <xf numFmtId="165" fontId="6" fillId="0" borderId="2" xfId="2" applyNumberFormat="1" applyFont="1" applyFill="1" applyBorder="1"/>
    <xf numFmtId="165" fontId="6" fillId="0" borderId="0" xfId="0" applyNumberFormat="1" applyFont="1" applyFill="1"/>
    <xf numFmtId="0" fontId="6" fillId="0" borderId="0" xfId="0" applyFont="1" applyFill="1"/>
    <xf numFmtId="49" fontId="0" fillId="0" borderId="0" xfId="0" applyNumberFormat="1" applyFont="1" applyFill="1" applyBorder="1" applyAlignment="1"/>
    <xf numFmtId="165" fontId="0" fillId="0" borderId="0" xfId="0" applyNumberFormat="1" applyFont="1" applyFill="1"/>
    <xf numFmtId="165" fontId="10" fillId="0" borderId="2" xfId="0" applyNumberFormat="1" applyFont="1" applyFill="1" applyBorder="1"/>
    <xf numFmtId="165" fontId="10" fillId="0" borderId="0" xfId="0" applyNumberFormat="1" applyFont="1" applyFill="1"/>
    <xf numFmtId="0" fontId="17" fillId="0" borderId="0" xfId="0" applyFont="1" applyFill="1"/>
    <xf numFmtId="0" fontId="18" fillId="0" borderId="0" xfId="0" applyNumberFormat="1" applyFont="1" applyFill="1" applyAlignment="1">
      <alignment horizontal="center"/>
    </xf>
    <xf numFmtId="164" fontId="17" fillId="0" borderId="0" xfId="1" applyNumberFormat="1" applyFont="1" applyFill="1" applyBorder="1"/>
    <xf numFmtId="43" fontId="10" fillId="0" borderId="0" xfId="1" applyFont="1" applyFill="1" applyBorder="1"/>
    <xf numFmtId="40" fontId="0" fillId="0" borderId="0" xfId="0" applyNumberFormat="1" applyFont="1" applyFill="1" applyBorder="1"/>
    <xf numFmtId="167" fontId="0" fillId="0" borderId="0" xfId="0" applyNumberFormat="1" applyFont="1" applyFill="1"/>
    <xf numFmtId="37" fontId="0" fillId="0" borderId="0" xfId="0" applyNumberFormat="1" applyFont="1" applyFill="1"/>
    <xf numFmtId="0" fontId="10" fillId="0" borderId="0" xfId="3" applyFont="1" applyFill="1" applyAlignment="1"/>
    <xf numFmtId="0" fontId="6" fillId="0" borderId="0" xfId="3" applyFont="1" applyFill="1"/>
    <xf numFmtId="0" fontId="7" fillId="0" borderId="0" xfId="3" applyFont="1" applyFill="1" applyAlignment="1"/>
    <xf numFmtId="0" fontId="15" fillId="0" borderId="0" xfId="3" applyFont="1" applyFill="1"/>
    <xf numFmtId="0" fontId="13" fillId="0" borderId="0" xfId="3" applyNumberFormat="1" applyFont="1" applyFill="1" applyAlignment="1">
      <alignment horizontal="center"/>
    </xf>
    <xf numFmtId="0" fontId="11" fillId="0" borderId="0" xfId="3" applyNumberFormat="1" applyFont="1" applyFill="1" applyBorder="1" applyAlignment="1">
      <alignment horizontal="center"/>
    </xf>
    <xf numFmtId="49" fontId="15" fillId="0" borderId="0" xfId="3" applyNumberFormat="1" applyFont="1" applyFill="1" applyBorder="1" applyAlignment="1">
      <alignment horizontal="center"/>
    </xf>
    <xf numFmtId="49" fontId="6" fillId="0" borderId="0" xfId="3" applyNumberFormat="1" applyFont="1" applyFill="1" applyBorder="1" applyAlignment="1">
      <alignment horizontal="center"/>
    </xf>
    <xf numFmtId="0" fontId="11" fillId="0" borderId="0" xfId="3" applyNumberFormat="1" applyFont="1" applyFill="1" applyAlignment="1">
      <alignment horizontal="center"/>
    </xf>
    <xf numFmtId="0" fontId="10" fillId="0" borderId="0" xfId="3" applyFont="1" applyFill="1"/>
    <xf numFmtId="43" fontId="6" fillId="0" borderId="0" xfId="3" applyNumberFormat="1" applyFont="1" applyFill="1" applyBorder="1"/>
    <xf numFmtId="0" fontId="15" fillId="0" borderId="0" xfId="3" applyFont="1" applyFill="1" applyAlignment="1">
      <alignment horizontal="left"/>
    </xf>
    <xf numFmtId="0" fontId="11" fillId="0" borderId="0" xfId="3" applyFont="1" applyFill="1" applyAlignment="1">
      <alignment horizontal="center"/>
    </xf>
    <xf numFmtId="165" fontId="6" fillId="0" borderId="0" xfId="3" applyNumberFormat="1" applyFont="1" applyFill="1" applyBorder="1" applyAlignment="1">
      <alignment horizontal="right"/>
    </xf>
    <xf numFmtId="165" fontId="6" fillId="0" borderId="0" xfId="3" applyNumberFormat="1" applyFont="1" applyFill="1" applyAlignment="1">
      <alignment horizontal="right"/>
    </xf>
    <xf numFmtId="0" fontId="15" fillId="0" borderId="0" xfId="3" applyFont="1" applyFill="1" applyBorder="1"/>
    <xf numFmtId="0" fontId="10" fillId="0" borderId="0" xfId="3" applyFont="1" applyFill="1" applyAlignment="1">
      <alignment horizontal="left"/>
    </xf>
    <xf numFmtId="0" fontId="15" fillId="0" borderId="0" xfId="3" applyFont="1" applyFill="1" applyBorder="1" applyAlignment="1">
      <alignment horizontal="center"/>
    </xf>
    <xf numFmtId="165" fontId="10" fillId="0" borderId="3" xfId="3" applyNumberFormat="1" applyFont="1" applyFill="1" applyBorder="1" applyAlignment="1">
      <alignment horizontal="right"/>
    </xf>
    <xf numFmtId="165" fontId="10" fillId="0" borderId="0" xfId="3" applyNumberFormat="1" applyFont="1" applyFill="1" applyAlignment="1">
      <alignment horizontal="right"/>
    </xf>
    <xf numFmtId="165" fontId="10" fillId="0" borderId="0" xfId="3" applyNumberFormat="1" applyFont="1" applyFill="1" applyBorder="1" applyAlignment="1">
      <alignment horizontal="right"/>
    </xf>
    <xf numFmtId="0" fontId="10" fillId="0" borderId="0" xfId="3" applyFont="1" applyFill="1" applyBorder="1"/>
    <xf numFmtId="0" fontId="15" fillId="0" borderId="0" xfId="3" applyFont="1" applyFill="1" applyBorder="1" applyAlignment="1">
      <alignment horizontal="left"/>
    </xf>
    <xf numFmtId="165" fontId="15" fillId="0" borderId="0" xfId="3" applyNumberFormat="1" applyFont="1" applyFill="1" applyBorder="1" applyAlignment="1">
      <alignment horizontal="right"/>
    </xf>
    <xf numFmtId="0" fontId="13" fillId="0" borderId="0" xfId="3" applyFont="1" applyFill="1" applyAlignment="1">
      <alignment horizontal="center"/>
    </xf>
    <xf numFmtId="0" fontId="10" fillId="0" borderId="0" xfId="0" applyFont="1" applyFill="1" applyAlignment="1">
      <alignment horizontal="left"/>
    </xf>
    <xf numFmtId="165" fontId="10" fillId="0" borderId="0" xfId="2" applyNumberFormat="1" applyFont="1" applyFill="1" applyBorder="1" applyAlignment="1">
      <alignment horizontal="right"/>
    </xf>
    <xf numFmtId="165" fontId="10" fillId="0" borderId="0" xfId="2" applyNumberFormat="1" applyFont="1" applyFill="1" applyAlignment="1">
      <alignment horizontal="right"/>
    </xf>
    <xf numFmtId="165" fontId="10" fillId="0" borderId="1" xfId="2" applyNumberFormat="1" applyFont="1" applyFill="1" applyBorder="1" applyAlignment="1">
      <alignment horizontal="right"/>
    </xf>
    <xf numFmtId="0" fontId="13" fillId="0" borderId="0" xfId="0" applyFont="1" applyFill="1" applyAlignment="1"/>
    <xf numFmtId="165" fontId="15" fillId="0" borderId="0" xfId="3" applyNumberFormat="1" applyFont="1" applyFill="1" applyAlignment="1">
      <alignment horizontal="right"/>
    </xf>
    <xf numFmtId="0" fontId="0" fillId="0" borderId="0" xfId="0" applyFill="1" applyAlignment="1"/>
    <xf numFmtId="0" fontId="15" fillId="0" borderId="0" xfId="0" applyFont="1" applyFill="1" applyAlignment="1">
      <alignment horizontal="left"/>
    </xf>
    <xf numFmtId="37" fontId="6" fillId="0" borderId="0" xfId="3" applyNumberFormat="1" applyFont="1" applyFill="1" applyAlignment="1">
      <alignment horizontal="center"/>
    </xf>
    <xf numFmtId="37" fontId="6" fillId="0" borderId="0" xfId="3" applyNumberFormat="1" applyFont="1" applyFill="1"/>
    <xf numFmtId="40" fontId="6" fillId="0" borderId="0" xfId="3" applyNumberFormat="1" applyFont="1" applyFill="1"/>
    <xf numFmtId="0" fontId="0" fillId="0" borderId="0" xfId="3" applyFont="1" applyFill="1"/>
    <xf numFmtId="14" fontId="6" fillId="0" borderId="0" xfId="3" applyNumberFormat="1" applyFont="1" applyFill="1" applyAlignment="1">
      <alignment horizontal="left"/>
    </xf>
    <xf numFmtId="40" fontId="0" fillId="0" borderId="0" xfId="3" applyNumberFormat="1" applyFont="1" applyFill="1"/>
    <xf numFmtId="0" fontId="19" fillId="0" borderId="0" xfId="3" applyFont="1" applyFill="1" applyAlignment="1"/>
    <xf numFmtId="0" fontId="7" fillId="0" borderId="0" xfId="3" applyFont="1" applyFill="1" applyAlignment="1">
      <alignment horizontal="left"/>
    </xf>
    <xf numFmtId="0" fontId="16" fillId="0" borderId="0" xfId="3" applyFont="1" applyFill="1" applyBorder="1" applyAlignment="1"/>
    <xf numFmtId="0" fontId="16" fillId="0" borderId="0" xfId="3" applyFont="1" applyFill="1" applyAlignment="1"/>
    <xf numFmtId="0" fontId="20" fillId="0" borderId="0" xfId="3" applyFont="1" applyFill="1" applyAlignment="1"/>
    <xf numFmtId="0" fontId="6" fillId="0" borderId="0" xfId="3" applyFont="1" applyFill="1" applyAlignment="1">
      <alignment horizontal="left"/>
    </xf>
    <xf numFmtId="0" fontId="6" fillId="0" borderId="0" xfId="3" applyFont="1" applyFill="1" applyAlignment="1">
      <alignment horizontal="center"/>
    </xf>
    <xf numFmtId="0" fontId="6" fillId="0" borderId="0" xfId="3" applyFont="1" applyFill="1" applyBorder="1"/>
    <xf numFmtId="0" fontId="6" fillId="0" borderId="0" xfId="3" applyFont="1" applyFill="1" applyAlignment="1"/>
    <xf numFmtId="0" fontId="6" fillId="0" borderId="0" xfId="3" applyFont="1" applyFill="1" applyBorder="1" applyAlignment="1">
      <alignment horizontal="center"/>
    </xf>
    <xf numFmtId="0" fontId="15" fillId="0" borderId="0" xfId="3" applyFont="1" applyFill="1" applyAlignment="1">
      <alignment horizontal="center"/>
    </xf>
    <xf numFmtId="0" fontId="0" fillId="0" borderId="0" xfId="3" applyFont="1" applyFill="1" applyAlignment="1">
      <alignment horizontal="left"/>
    </xf>
    <xf numFmtId="169" fontId="6" fillId="0" borderId="0" xfId="2" applyNumberFormat="1" applyFont="1" applyFill="1" applyBorder="1" applyAlignment="1">
      <alignment horizontal="right"/>
    </xf>
    <xf numFmtId="0" fontId="15" fillId="0" borderId="0" xfId="3" applyFont="1"/>
    <xf numFmtId="0" fontId="0" fillId="0" borderId="0" xfId="3" applyFont="1" applyFill="1" applyAlignment="1">
      <alignment horizontal="center"/>
    </xf>
    <xf numFmtId="165" fontId="10" fillId="0" borderId="0" xfId="3" applyNumberFormat="1" applyFont="1" applyFill="1" applyAlignment="1">
      <alignment horizontal="center"/>
    </xf>
    <xf numFmtId="165" fontId="6" fillId="0" borderId="0" xfId="3" applyNumberFormat="1" applyFont="1" applyFill="1" applyAlignment="1">
      <alignment horizontal="center"/>
    </xf>
    <xf numFmtId="165" fontId="10" fillId="0" borderId="2" xfId="2" applyNumberFormat="1" applyFont="1" applyFill="1" applyBorder="1" applyAlignment="1">
      <alignment horizontal="right"/>
    </xf>
    <xf numFmtId="169" fontId="15" fillId="0" borderId="0" xfId="3" applyNumberFormat="1" applyFont="1"/>
    <xf numFmtId="0" fontId="5" fillId="0" borderId="0" xfId="3"/>
    <xf numFmtId="0" fontId="11" fillId="0" borderId="0" xfId="3" applyFont="1" applyFill="1" applyAlignment="1"/>
    <xf numFmtId="165" fontId="10" fillId="0" borderId="0" xfId="3" applyNumberFormat="1" applyFont="1" applyFill="1" applyBorder="1" applyAlignment="1">
      <alignment horizontal="center"/>
    </xf>
    <xf numFmtId="43" fontId="15" fillId="0" borderId="0" xfId="3" applyNumberFormat="1" applyFont="1"/>
    <xf numFmtId="0" fontId="6" fillId="0" borderId="0" xfId="3" applyFont="1" applyFill="1" applyBorder="1" applyAlignment="1">
      <alignment horizontal="center"/>
    </xf>
    <xf numFmtId="0" fontId="11" fillId="0" borderId="0" xfId="3" applyFont="1" applyFill="1" applyAlignment="1">
      <alignment horizontal="center"/>
    </xf>
    <xf numFmtId="0" fontId="10" fillId="0" borderId="0" xfId="3" applyFont="1" applyFill="1" applyAlignment="1">
      <alignment horizontal="left"/>
    </xf>
    <xf numFmtId="43" fontId="6" fillId="0" borderId="0" xfId="1" applyFont="1" applyFill="1"/>
    <xf numFmtId="0" fontId="21" fillId="0" borderId="0" xfId="3" applyFont="1" applyFill="1" applyBorder="1" applyAlignment="1">
      <alignment horizontal="center"/>
    </xf>
    <xf numFmtId="0" fontId="13" fillId="0" borderId="0" xfId="0" applyFont="1" applyFill="1" applyAlignment="1">
      <alignment horizontal="left"/>
    </xf>
    <xf numFmtId="0" fontId="13" fillId="0" borderId="0" xfId="3" applyFont="1" applyFill="1" applyAlignment="1">
      <alignment horizontal="left"/>
    </xf>
    <xf numFmtId="165" fontId="10" fillId="0" borderId="3" xfId="2" applyNumberFormat="1" applyFont="1" applyFill="1" applyBorder="1" applyAlignment="1">
      <alignment horizontal="right"/>
    </xf>
    <xf numFmtId="0" fontId="10" fillId="0" borderId="0" xfId="6" applyFont="1" applyFill="1" applyAlignment="1"/>
    <xf numFmtId="0" fontId="6" fillId="0" borderId="0" xfId="6" applyFont="1" applyFill="1"/>
    <xf numFmtId="40" fontId="6" fillId="0" borderId="0" xfId="6" applyNumberFormat="1" applyFont="1" applyFill="1"/>
    <xf numFmtId="167" fontId="6" fillId="0" borderId="0" xfId="6" applyNumberFormat="1" applyFont="1" applyFill="1"/>
    <xf numFmtId="0" fontId="7" fillId="0" borderId="0" xfId="6" applyFont="1" applyFill="1" applyAlignment="1"/>
    <xf numFmtId="0" fontId="10" fillId="0" borderId="0" xfId="6" applyFont="1" applyFill="1" applyAlignment="1">
      <alignment horizontal="left"/>
    </xf>
    <xf numFmtId="0" fontId="6" fillId="0" borderId="0" xfId="6" applyFont="1" applyFill="1" applyAlignment="1"/>
    <xf numFmtId="0" fontId="13" fillId="0" borderId="0" xfId="6" applyFont="1" applyFill="1" applyAlignment="1"/>
    <xf numFmtId="43" fontId="15" fillId="0" borderId="0" xfId="6" applyNumberFormat="1" applyFont="1" applyFill="1" applyAlignment="1"/>
    <xf numFmtId="0" fontId="0" fillId="0" borderId="0" xfId="6" applyFont="1" applyFill="1" applyAlignment="1"/>
    <xf numFmtId="0" fontId="11" fillId="0" borderId="0" xfId="6" applyFont="1" applyFill="1" applyAlignment="1"/>
    <xf numFmtId="0" fontId="0" fillId="0" borderId="0" xfId="6" applyFont="1" applyFill="1"/>
    <xf numFmtId="0" fontId="6" fillId="0" borderId="0" xfId="6" applyFont="1" applyFill="1" applyBorder="1"/>
    <xf numFmtId="39" fontId="6" fillId="0" borderId="0" xfId="6" applyNumberFormat="1" applyFont="1" applyFill="1" applyAlignment="1"/>
    <xf numFmtId="165" fontId="6" fillId="0" borderId="0" xfId="1" applyNumberFormat="1" applyFont="1" applyFill="1" applyBorder="1" applyAlignment="1"/>
    <xf numFmtId="0" fontId="0" fillId="0" borderId="0" xfId="0" applyFont="1" applyFill="1" applyAlignment="1"/>
    <xf numFmtId="165" fontId="10" fillId="0" borderId="0" xfId="1" applyNumberFormat="1" applyFont="1" applyFill="1" applyAlignment="1"/>
    <xf numFmtId="37" fontId="6" fillId="0" borderId="0" xfId="6" applyNumberFormat="1" applyFont="1" applyFill="1"/>
    <xf numFmtId="164" fontId="10" fillId="0" borderId="0" xfId="1" applyNumberFormat="1" applyFont="1" applyFill="1" applyAlignment="1"/>
    <xf numFmtId="164" fontId="10" fillId="0" borderId="0" xfId="1" applyNumberFormat="1" applyFont="1" applyFill="1" applyBorder="1" applyAlignment="1"/>
    <xf numFmtId="164" fontId="6" fillId="0" borderId="0" xfId="1" applyNumberFormat="1" applyFont="1" applyFill="1" applyBorder="1" applyAlignment="1"/>
    <xf numFmtId="164" fontId="6" fillId="0" borderId="0" xfId="1" applyNumberFormat="1" applyFont="1" applyFill="1" applyAlignment="1"/>
    <xf numFmtId="165" fontId="5" fillId="0" borderId="0" xfId="3" applyNumberFormat="1"/>
    <xf numFmtId="165" fontId="6" fillId="0" borderId="3" xfId="1" applyNumberFormat="1" applyFont="1" applyFill="1" applyBorder="1" applyAlignment="1">
      <alignment horizontal="right"/>
    </xf>
    <xf numFmtId="165" fontId="10" fillId="0" borderId="1" xfId="1" applyNumberFormat="1" applyFont="1" applyFill="1" applyBorder="1" applyAlignment="1"/>
    <xf numFmtId="165" fontId="10" fillId="0" borderId="2" xfId="1" applyNumberFormat="1" applyFont="1" applyFill="1" applyBorder="1" applyAlignment="1"/>
    <xf numFmtId="165" fontId="6" fillId="0" borderId="3" xfId="3" applyNumberFormat="1" applyFont="1" applyFill="1" applyBorder="1" applyAlignment="1">
      <alignment horizontal="right"/>
    </xf>
    <xf numFmtId="165" fontId="10" fillId="0" borderId="1" xfId="3" applyNumberFormat="1" applyFont="1" applyFill="1" applyBorder="1" applyAlignment="1">
      <alignment horizontal="right"/>
    </xf>
    <xf numFmtId="165" fontId="6" fillId="0" borderId="3" xfId="2" applyNumberFormat="1" applyFont="1" applyFill="1" applyBorder="1" applyAlignment="1">
      <alignment horizontal="right"/>
    </xf>
    <xf numFmtId="165" fontId="10" fillId="0" borderId="2" xfId="3" applyNumberFormat="1" applyFont="1" applyFill="1" applyBorder="1" applyAlignment="1">
      <alignment horizontal="right"/>
    </xf>
    <xf numFmtId="165" fontId="6" fillId="0" borderId="3" xfId="1" applyNumberFormat="1" applyFont="1" applyFill="1" applyBorder="1"/>
    <xf numFmtId="165" fontId="15" fillId="0" borderId="0" xfId="2" applyNumberFormat="1" applyFont="1" applyFill="1" applyBorder="1" applyAlignment="1">
      <alignment horizontal="right"/>
    </xf>
    <xf numFmtId="43" fontId="0" fillId="0" borderId="0" xfId="1" applyFont="1" applyFill="1"/>
    <xf numFmtId="43" fontId="0" fillId="0" borderId="0" xfId="1" applyFont="1" applyFill="1" applyBorder="1"/>
    <xf numFmtId="40" fontId="0" fillId="0" borderId="0" xfId="0" applyNumberFormat="1" applyFont="1" applyFill="1" applyAlignment="1">
      <alignment horizontal="right"/>
    </xf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165" fontId="6" fillId="2" borderId="0" xfId="1" applyNumberFormat="1" applyFont="1" applyFill="1" applyBorder="1"/>
    <xf numFmtId="165" fontId="10" fillId="2" borderId="1" xfId="0" applyNumberFormat="1" applyFont="1" applyFill="1" applyBorder="1"/>
    <xf numFmtId="164" fontId="10" fillId="2" borderId="0" xfId="1" applyNumberFormat="1" applyFont="1" applyFill="1" applyBorder="1"/>
    <xf numFmtId="37" fontId="0" fillId="2" borderId="0" xfId="0" applyNumberFormat="1" applyFont="1" applyFill="1" applyBorder="1" applyAlignment="1">
      <alignment horizontal="right"/>
    </xf>
    <xf numFmtId="164" fontId="0" fillId="2" borderId="0" xfId="1" applyNumberFormat="1" applyFont="1" applyFill="1"/>
    <xf numFmtId="165" fontId="6" fillId="2" borderId="2" xfId="0" applyNumberFormat="1" applyFont="1" applyFill="1" applyBorder="1"/>
    <xf numFmtId="165" fontId="10" fillId="2" borderId="0" xfId="0" applyNumberFormat="1" applyFont="1" applyFill="1" applyBorder="1"/>
    <xf numFmtId="165" fontId="0" fillId="2" borderId="0" xfId="0" applyNumberFormat="1" applyFont="1" applyFill="1"/>
    <xf numFmtId="165" fontId="10" fillId="2" borderId="2" xfId="0" applyNumberFormat="1" applyFont="1" applyFill="1" applyBorder="1"/>
    <xf numFmtId="43" fontId="0" fillId="2" borderId="0" xfId="1" applyFont="1" applyFill="1"/>
    <xf numFmtId="40" fontId="0" fillId="2" borderId="0" xfId="0" applyNumberFormat="1" applyFont="1" applyFill="1"/>
    <xf numFmtId="0" fontId="0" fillId="0" borderId="0" xfId="0"/>
    <xf numFmtId="164" fontId="0" fillId="0" borderId="0" xfId="1" applyNumberFormat="1" applyFont="1" applyFill="1"/>
    <xf numFmtId="165" fontId="6" fillId="0" borderId="0" xfId="1" applyNumberFormat="1" applyFont="1" applyFill="1" applyBorder="1"/>
    <xf numFmtId="165" fontId="6" fillId="0" borderId="0" xfId="0" applyNumberFormat="1" applyFont="1" applyFill="1" applyBorder="1"/>
    <xf numFmtId="165" fontId="10" fillId="0" borderId="0" xfId="0" applyNumberFormat="1" applyFont="1" applyFill="1" applyBorder="1"/>
    <xf numFmtId="0" fontId="0" fillId="0" borderId="0" xfId="0" applyFill="1"/>
    <xf numFmtId="165" fontId="6" fillId="0" borderId="0" xfId="1" applyNumberFormat="1" applyFont="1" applyFill="1" applyBorder="1" applyAlignment="1">
      <alignment horizontal="right"/>
    </xf>
    <xf numFmtId="165" fontId="10" fillId="0" borderId="1" xfId="1" applyNumberFormat="1" applyFont="1" applyFill="1" applyBorder="1" applyAlignment="1">
      <alignment horizontal="right"/>
    </xf>
    <xf numFmtId="37" fontId="6" fillId="0" borderId="0" xfId="0" applyNumberFormat="1" applyFont="1" applyFill="1" applyBorder="1"/>
    <xf numFmtId="43" fontId="6" fillId="0" borderId="0" xfId="0" applyNumberFormat="1" applyFont="1" applyFill="1" applyBorder="1"/>
    <xf numFmtId="165" fontId="10" fillId="0" borderId="4" xfId="1" applyNumberFormat="1" applyFont="1" applyFill="1" applyBorder="1"/>
    <xf numFmtId="168" fontId="0" fillId="0" borderId="2" xfId="0" applyNumberFormat="1" applyFont="1" applyFill="1" applyBorder="1"/>
    <xf numFmtId="168" fontId="0" fillId="0" borderId="0" xfId="0" applyNumberFormat="1" applyFont="1" applyFill="1" applyBorder="1"/>
    <xf numFmtId="168" fontId="10" fillId="0" borderId="0" xfId="0" applyNumberFormat="1" applyFont="1" applyFill="1" applyBorder="1"/>
    <xf numFmtId="14" fontId="6" fillId="0" borderId="0" xfId="1" applyNumberFormat="1" applyFont="1" applyFill="1" applyAlignment="1">
      <alignment horizontal="center"/>
    </xf>
    <xf numFmtId="165" fontId="6" fillId="0" borderId="0" xfId="1" applyNumberFormat="1" applyFont="1" applyFill="1" applyAlignment="1"/>
    <xf numFmtId="43" fontId="6" fillId="0" borderId="0" xfId="6" applyNumberFormat="1" applyFont="1" applyFill="1" applyAlignment="1"/>
    <xf numFmtId="165" fontId="0" fillId="0" borderId="0" xfId="1" applyNumberFormat="1" applyFont="1" applyFill="1" applyAlignment="1"/>
    <xf numFmtId="165" fontId="10" fillId="0" borderId="0" xfId="1" applyNumberFormat="1" applyFont="1" applyFill="1" applyBorder="1" applyAlignment="1"/>
    <xf numFmtId="0" fontId="7" fillId="0" borderId="0" xfId="0" applyFont="1" applyFill="1" applyAlignment="1">
      <alignment horizontal="left"/>
    </xf>
    <xf numFmtId="0" fontId="11" fillId="0" borderId="0" xfId="3" applyFont="1" applyFill="1" applyBorder="1" applyAlignment="1">
      <alignment horizontal="center"/>
    </xf>
    <xf numFmtId="0" fontId="11" fillId="0" borderId="0" xfId="3" applyFont="1" applyFill="1" applyAlignment="1">
      <alignment horizontal="center"/>
    </xf>
    <xf numFmtId="165" fontId="0" fillId="0" borderId="3" xfId="2" applyNumberFormat="1" applyFont="1" applyFill="1" applyBorder="1" applyAlignment="1">
      <alignment horizontal="right"/>
    </xf>
    <xf numFmtId="165" fontId="0" fillId="0" borderId="0" xfId="2" applyNumberFormat="1" applyFont="1" applyFill="1" applyAlignment="1">
      <alignment horizontal="right"/>
    </xf>
    <xf numFmtId="165" fontId="6" fillId="0" borderId="0" xfId="8" applyNumberFormat="1" applyFont="1" applyFill="1" applyBorder="1" applyAlignment="1">
      <alignment horizontal="right"/>
    </xf>
    <xf numFmtId="165" fontId="6" fillId="0" borderId="3" xfId="8" applyNumberFormat="1" applyFont="1" applyFill="1" applyBorder="1" applyAlignment="1">
      <alignment horizontal="right"/>
    </xf>
    <xf numFmtId="165" fontId="6" fillId="0" borderId="0" xfId="9" applyNumberFormat="1" applyFont="1" applyFill="1" applyBorder="1" applyAlignment="1">
      <alignment horizontal="right"/>
    </xf>
    <xf numFmtId="0" fontId="10" fillId="3" borderId="0" xfId="3" applyFont="1" applyFill="1" applyAlignment="1"/>
    <xf numFmtId="49" fontId="15" fillId="3" borderId="0" xfId="3" applyNumberFormat="1" applyFont="1" applyFill="1" applyBorder="1" applyAlignment="1">
      <alignment horizontal="center"/>
    </xf>
    <xf numFmtId="43" fontId="6" fillId="3" borderId="0" xfId="3" applyNumberFormat="1" applyFont="1" applyFill="1" applyBorder="1"/>
    <xf numFmtId="165" fontId="6" fillId="3" borderId="0" xfId="8" applyNumberFormat="1" applyFont="1" applyFill="1" applyBorder="1" applyAlignment="1">
      <alignment horizontal="right"/>
    </xf>
    <xf numFmtId="165" fontId="10" fillId="3" borderId="0" xfId="3" applyNumberFormat="1" applyFont="1" applyFill="1" applyBorder="1" applyAlignment="1">
      <alignment horizontal="right"/>
    </xf>
    <xf numFmtId="165" fontId="6" fillId="3" borderId="0" xfId="3" applyNumberFormat="1" applyFont="1" applyFill="1" applyBorder="1" applyAlignment="1">
      <alignment horizontal="right"/>
    </xf>
    <xf numFmtId="165" fontId="6" fillId="3" borderId="0" xfId="9" applyNumberFormat="1" applyFont="1" applyFill="1" applyBorder="1" applyAlignment="1">
      <alignment horizontal="right"/>
    </xf>
    <xf numFmtId="165" fontId="10" fillId="3" borderId="0" xfId="2" applyNumberFormat="1" applyFont="1" applyFill="1" applyBorder="1" applyAlignment="1">
      <alignment horizontal="right"/>
    </xf>
    <xf numFmtId="165" fontId="6" fillId="3" borderId="0" xfId="2" applyNumberFormat="1" applyFont="1" applyFill="1" applyBorder="1" applyAlignment="1">
      <alignment horizontal="right"/>
    </xf>
    <xf numFmtId="165" fontId="6" fillId="3" borderId="0" xfId="3" applyNumberFormat="1" applyFont="1" applyFill="1" applyAlignment="1">
      <alignment horizontal="right"/>
    </xf>
    <xf numFmtId="165" fontId="6" fillId="3" borderId="0" xfId="2" applyNumberFormat="1" applyFont="1" applyFill="1" applyAlignment="1">
      <alignment horizontal="right"/>
    </xf>
    <xf numFmtId="165" fontId="0" fillId="3" borderId="0" xfId="2" applyNumberFormat="1" applyFont="1" applyFill="1" applyBorder="1" applyAlignment="1">
      <alignment horizontal="right"/>
    </xf>
    <xf numFmtId="165" fontId="0" fillId="3" borderId="0" xfId="2" applyNumberFormat="1" applyFont="1" applyFill="1" applyAlignment="1">
      <alignment horizontal="right"/>
    </xf>
    <xf numFmtId="165" fontId="10" fillId="3" borderId="0" xfId="2" applyNumberFormat="1" applyFont="1" applyFill="1" applyAlignment="1">
      <alignment horizontal="right"/>
    </xf>
    <xf numFmtId="165" fontId="10" fillId="3" borderId="0" xfId="1" applyNumberFormat="1" applyFont="1" applyFill="1" applyBorder="1" applyAlignment="1">
      <alignment horizontal="right"/>
    </xf>
    <xf numFmtId="43" fontId="6" fillId="3" borderId="0" xfId="0" applyNumberFormat="1" applyFont="1" applyFill="1" applyBorder="1"/>
    <xf numFmtId="165" fontId="6" fillId="3" borderId="0" xfId="1" applyNumberFormat="1" applyFont="1" applyFill="1" applyBorder="1"/>
    <xf numFmtId="165" fontId="6" fillId="3" borderId="0" xfId="2" applyNumberFormat="1" applyFont="1" applyFill="1" applyBorder="1"/>
    <xf numFmtId="165" fontId="10" fillId="3" borderId="0" xfId="1" applyNumberFormat="1" applyFont="1" applyFill="1" applyBorder="1"/>
    <xf numFmtId="165" fontId="10" fillId="3" borderId="0" xfId="0" applyNumberFormat="1" applyFont="1" applyFill="1" applyBorder="1"/>
    <xf numFmtId="165" fontId="6" fillId="3" borderId="0" xfId="0" applyNumberFormat="1" applyFont="1" applyFill="1" applyBorder="1"/>
    <xf numFmtId="37" fontId="6" fillId="3" borderId="0" xfId="0" applyNumberFormat="1" applyFont="1" applyFill="1" applyBorder="1"/>
    <xf numFmtId="168" fontId="0" fillId="3" borderId="0" xfId="0" applyNumberFormat="1" applyFont="1" applyFill="1" applyBorder="1"/>
    <xf numFmtId="0" fontId="6" fillId="3" borderId="0" xfId="3" applyFont="1" applyFill="1"/>
    <xf numFmtId="168" fontId="10" fillId="3" borderId="0" xfId="0" applyNumberFormat="1" applyFont="1" applyFill="1" applyBorder="1"/>
    <xf numFmtId="165" fontId="15" fillId="3" borderId="0" xfId="2" applyNumberFormat="1" applyFont="1" applyFill="1" applyBorder="1" applyAlignment="1">
      <alignment horizontal="right"/>
    </xf>
    <xf numFmtId="40" fontId="6" fillId="3" borderId="0" xfId="3" applyNumberFormat="1" applyFont="1" applyFill="1"/>
    <xf numFmtId="14" fontId="6" fillId="3" borderId="0" xfId="1" applyNumberFormat="1" applyFont="1" applyFill="1" applyAlignment="1">
      <alignment horizontal="center"/>
    </xf>
    <xf numFmtId="40" fontId="0" fillId="3" borderId="0" xfId="3" applyNumberFormat="1" applyFont="1" applyFill="1"/>
    <xf numFmtId="0" fontId="10" fillId="3" borderId="0" xfId="3" applyFont="1" applyFill="1" applyAlignment="1">
      <alignment horizontal="center"/>
    </xf>
    <xf numFmtId="0" fontId="15" fillId="3" borderId="0" xfId="3" applyFont="1" applyFill="1" applyAlignment="1">
      <alignment horizontal="center"/>
    </xf>
    <xf numFmtId="37" fontId="6" fillId="3" borderId="0" xfId="3" applyNumberFormat="1" applyFont="1" applyFill="1"/>
    <xf numFmtId="0" fontId="15" fillId="3" borderId="0" xfId="3" applyFont="1" applyFill="1"/>
    <xf numFmtId="0" fontId="15" fillId="3" borderId="0" xfId="3" applyFont="1" applyFill="1" applyBorder="1"/>
    <xf numFmtId="0" fontId="10" fillId="3" borderId="0" xfId="3" applyFont="1" applyFill="1" applyBorder="1"/>
    <xf numFmtId="0" fontId="10" fillId="4" borderId="0" xfId="3" applyFont="1" applyFill="1" applyAlignment="1"/>
    <xf numFmtId="49" fontId="15" fillId="4" borderId="0" xfId="3" applyNumberFormat="1" applyFont="1" applyFill="1" applyBorder="1" applyAlignment="1">
      <alignment horizontal="center"/>
    </xf>
    <xf numFmtId="43" fontId="6" fillId="4" borderId="0" xfId="3" applyNumberFormat="1" applyFont="1" applyFill="1" applyBorder="1"/>
    <xf numFmtId="165" fontId="6" fillId="4" borderId="0" xfId="8" applyNumberFormat="1" applyFont="1" applyFill="1" applyBorder="1" applyAlignment="1">
      <alignment horizontal="right"/>
    </xf>
    <xf numFmtId="165" fontId="10" fillId="4" borderId="0" xfId="3" applyNumberFormat="1" applyFont="1" applyFill="1" applyBorder="1" applyAlignment="1">
      <alignment horizontal="right"/>
    </xf>
    <xf numFmtId="165" fontId="6" fillId="4" borderId="0" xfId="3" applyNumberFormat="1" applyFont="1" applyFill="1" applyBorder="1" applyAlignment="1">
      <alignment horizontal="right"/>
    </xf>
    <xf numFmtId="165" fontId="10" fillId="4" borderId="0" xfId="2" applyNumberFormat="1" applyFont="1" applyFill="1" applyBorder="1" applyAlignment="1">
      <alignment horizontal="right"/>
    </xf>
    <xf numFmtId="165" fontId="6" fillId="4" borderId="0" xfId="2" applyNumberFormat="1" applyFont="1" applyFill="1" applyBorder="1" applyAlignment="1">
      <alignment horizontal="right"/>
    </xf>
    <xf numFmtId="165" fontId="6" fillId="4" borderId="0" xfId="3" applyNumberFormat="1" applyFont="1" applyFill="1" applyAlignment="1">
      <alignment horizontal="right"/>
    </xf>
    <xf numFmtId="165" fontId="6" fillId="4" borderId="0" xfId="2" applyNumberFormat="1" applyFont="1" applyFill="1" applyAlignment="1">
      <alignment horizontal="right"/>
    </xf>
    <xf numFmtId="165" fontId="0" fillId="4" borderId="0" xfId="2" applyNumberFormat="1" applyFont="1" applyFill="1" applyBorder="1" applyAlignment="1">
      <alignment horizontal="right"/>
    </xf>
    <xf numFmtId="165" fontId="0" fillId="4" borderId="0" xfId="2" applyNumberFormat="1" applyFont="1" applyFill="1" applyAlignment="1">
      <alignment horizontal="right"/>
    </xf>
    <xf numFmtId="165" fontId="10" fillId="4" borderId="0" xfId="2" applyNumberFormat="1" applyFont="1" applyFill="1" applyAlignment="1">
      <alignment horizontal="right"/>
    </xf>
    <xf numFmtId="165" fontId="10" fillId="4" borderId="0" xfId="1" applyNumberFormat="1" applyFont="1" applyFill="1" applyBorder="1" applyAlignment="1">
      <alignment horizontal="right"/>
    </xf>
    <xf numFmtId="43" fontId="6" fillId="4" borderId="0" xfId="0" applyNumberFormat="1" applyFont="1" applyFill="1" applyBorder="1"/>
    <xf numFmtId="165" fontId="6" fillId="4" borderId="0" xfId="1" applyNumberFormat="1" applyFont="1" applyFill="1" applyBorder="1"/>
    <xf numFmtId="165" fontId="6" fillId="4" borderId="0" xfId="2" applyNumberFormat="1" applyFont="1" applyFill="1" applyBorder="1"/>
    <xf numFmtId="165" fontId="10" fillId="4" borderId="0" xfId="1" applyNumberFormat="1" applyFont="1" applyFill="1" applyBorder="1"/>
    <xf numFmtId="165" fontId="10" fillId="4" borderId="0" xfId="0" applyNumberFormat="1" applyFont="1" applyFill="1" applyBorder="1"/>
    <xf numFmtId="165" fontId="6" fillId="4" borderId="0" xfId="0" applyNumberFormat="1" applyFont="1" applyFill="1" applyBorder="1"/>
    <xf numFmtId="37" fontId="6" fillId="4" borderId="0" xfId="0" applyNumberFormat="1" applyFont="1" applyFill="1" applyBorder="1"/>
    <xf numFmtId="168" fontId="0" fillId="4" borderId="0" xfId="0" applyNumberFormat="1" applyFont="1" applyFill="1" applyBorder="1"/>
    <xf numFmtId="0" fontId="6" fillId="4" borderId="0" xfId="3" applyFont="1" applyFill="1"/>
    <xf numFmtId="168" fontId="10" fillId="4" borderId="0" xfId="0" applyNumberFormat="1" applyFont="1" applyFill="1" applyBorder="1"/>
    <xf numFmtId="40" fontId="6" fillId="4" borderId="0" xfId="3" applyNumberFormat="1" applyFont="1" applyFill="1"/>
    <xf numFmtId="14" fontId="6" fillId="4" borderId="0" xfId="1" applyNumberFormat="1" applyFont="1" applyFill="1" applyAlignment="1">
      <alignment horizontal="center"/>
    </xf>
    <xf numFmtId="40" fontId="0" fillId="4" borderId="0" xfId="3" applyNumberFormat="1" applyFont="1" applyFill="1"/>
    <xf numFmtId="0" fontId="10" fillId="4" borderId="0" xfId="3" applyFont="1" applyFill="1" applyAlignment="1">
      <alignment horizontal="center"/>
    </xf>
    <xf numFmtId="0" fontId="15" fillId="4" borderId="0" xfId="3" applyFont="1" applyFill="1" applyAlignment="1">
      <alignment horizontal="center"/>
    </xf>
    <xf numFmtId="37" fontId="6" fillId="4" borderId="0" xfId="3" applyNumberFormat="1" applyFont="1" applyFill="1"/>
    <xf numFmtId="0" fontId="15" fillId="4" borderId="0" xfId="3" applyFont="1" applyFill="1"/>
    <xf numFmtId="0" fontId="15" fillId="4" borderId="0" xfId="3" applyFont="1" applyFill="1" applyBorder="1"/>
    <xf numFmtId="0" fontId="10" fillId="4" borderId="0" xfId="3" applyFont="1" applyFill="1" applyBorder="1"/>
    <xf numFmtId="0" fontId="0" fillId="4" borderId="0" xfId="0" applyFont="1" applyFill="1"/>
    <xf numFmtId="0" fontId="0" fillId="4" borderId="0" xfId="0" applyFill="1" applyAlignment="1">
      <alignment horizontal="center"/>
    </xf>
    <xf numFmtId="0" fontId="6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4" borderId="0" xfId="0" applyFill="1"/>
    <xf numFmtId="43" fontId="14" fillId="4" borderId="0" xfId="0" applyNumberFormat="1" applyFont="1" applyFill="1" applyBorder="1" applyAlignment="1">
      <alignment horizontal="center"/>
    </xf>
    <xf numFmtId="165" fontId="6" fillId="4" borderId="0" xfId="0" applyNumberFormat="1" applyFont="1" applyFill="1" applyAlignment="1">
      <alignment horizontal="right"/>
    </xf>
    <xf numFmtId="164" fontId="10" fillId="4" borderId="0" xfId="1" applyNumberFormat="1" applyFont="1" applyFill="1" applyBorder="1"/>
    <xf numFmtId="37" fontId="0" fillId="4" borderId="0" xfId="0" applyNumberFormat="1" applyFont="1" applyFill="1" applyBorder="1" applyAlignment="1">
      <alignment horizontal="right"/>
    </xf>
    <xf numFmtId="165" fontId="6" fillId="4" borderId="0" xfId="1" applyNumberFormat="1" applyFont="1" applyFill="1" applyBorder="1" applyAlignment="1">
      <alignment horizontal="right"/>
    </xf>
    <xf numFmtId="165" fontId="0" fillId="4" borderId="0" xfId="1" applyNumberFormat="1" applyFont="1" applyFill="1" applyBorder="1" applyAlignment="1">
      <alignment horizontal="right"/>
    </xf>
    <xf numFmtId="164" fontId="0" fillId="4" borderId="0" xfId="1" applyNumberFormat="1" applyFont="1" applyFill="1"/>
    <xf numFmtId="165" fontId="0" fillId="4" borderId="0" xfId="0" applyNumberFormat="1" applyFont="1" applyFill="1" applyBorder="1"/>
    <xf numFmtId="165" fontId="0" fillId="4" borderId="0" xfId="0" applyNumberFormat="1" applyFont="1" applyFill="1"/>
    <xf numFmtId="43" fontId="0" fillId="4" borderId="0" xfId="1" applyFont="1" applyFill="1"/>
    <xf numFmtId="40" fontId="0" fillId="4" borderId="0" xfId="0" applyNumberFormat="1" applyFont="1" applyFill="1"/>
    <xf numFmtId="165" fontId="10" fillId="4" borderId="1" xfId="1" applyNumberFormat="1" applyFont="1" applyFill="1" applyBorder="1"/>
    <xf numFmtId="165" fontId="10" fillId="4" borderId="1" xfId="0" applyNumberFormat="1" applyFont="1" applyFill="1" applyBorder="1"/>
    <xf numFmtId="165" fontId="10" fillId="4" borderId="2" xfId="1" applyNumberFormat="1" applyFont="1" applyFill="1" applyBorder="1"/>
    <xf numFmtId="165" fontId="10" fillId="4" borderId="1" xfId="1" applyNumberFormat="1" applyFont="1" applyFill="1" applyBorder="1" applyAlignment="1">
      <alignment horizontal="right"/>
    </xf>
    <xf numFmtId="165" fontId="10" fillId="4" borderId="3" xfId="1" applyNumberFormat="1" applyFont="1" applyFill="1" applyBorder="1" applyAlignment="1">
      <alignment horizontal="right"/>
    </xf>
    <xf numFmtId="165" fontId="10" fillId="4" borderId="2" xfId="0" applyNumberFormat="1" applyFont="1" applyFill="1" applyBorder="1"/>
    <xf numFmtId="0" fontId="7" fillId="4" borderId="0" xfId="0" applyFont="1" applyFill="1" applyAlignment="1">
      <alignment horizontal="left"/>
    </xf>
    <xf numFmtId="43" fontId="10" fillId="4" borderId="0" xfId="1" applyFont="1" applyFill="1" applyBorder="1"/>
    <xf numFmtId="40" fontId="0" fillId="4" borderId="0" xfId="0" applyNumberFormat="1" applyFont="1" applyFill="1" applyAlignment="1">
      <alignment horizontal="right"/>
    </xf>
    <xf numFmtId="0" fontId="0" fillId="3" borderId="0" xfId="0" applyFont="1" applyFill="1"/>
    <xf numFmtId="0" fontId="0" fillId="3" borderId="0" xfId="0" applyFill="1" applyAlignment="1">
      <alignment horizontal="center"/>
    </xf>
    <xf numFmtId="0" fontId="6" fillId="3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0" fillId="3" borderId="0" xfId="0" applyFill="1"/>
    <xf numFmtId="43" fontId="14" fillId="3" borderId="0" xfId="0" applyNumberFormat="1" applyFont="1" applyFill="1" applyBorder="1" applyAlignment="1">
      <alignment horizontal="center"/>
    </xf>
    <xf numFmtId="165" fontId="6" fillId="3" borderId="0" xfId="0" applyNumberFormat="1" applyFont="1" applyFill="1" applyAlignment="1">
      <alignment horizontal="right"/>
    </xf>
    <xf numFmtId="165" fontId="6" fillId="3" borderId="0" xfId="1" applyNumberFormat="1" applyFont="1" applyFill="1" applyAlignment="1">
      <alignment horizontal="right"/>
    </xf>
    <xf numFmtId="165" fontId="15" fillId="3" borderId="0" xfId="2" applyNumberFormat="1" applyFont="1" applyFill="1" applyBorder="1" applyAlignment="1">
      <alignment horizontal="center"/>
    </xf>
    <xf numFmtId="164" fontId="10" fillId="3" borderId="0" xfId="1" applyNumberFormat="1" applyFont="1" applyFill="1" applyBorder="1"/>
    <xf numFmtId="37" fontId="0" fillId="3" borderId="0" xfId="0" applyNumberFormat="1" applyFont="1" applyFill="1" applyBorder="1" applyAlignment="1">
      <alignment horizontal="right"/>
    </xf>
    <xf numFmtId="165" fontId="6" fillId="3" borderId="0" xfId="1" applyNumberFormat="1" applyFont="1" applyFill="1" applyBorder="1" applyAlignment="1">
      <alignment horizontal="right"/>
    </xf>
    <xf numFmtId="165" fontId="0" fillId="3" borderId="0" xfId="1" applyNumberFormat="1" applyFont="1" applyFill="1" applyBorder="1" applyAlignment="1">
      <alignment horizontal="right"/>
    </xf>
    <xf numFmtId="165" fontId="0" fillId="3" borderId="0" xfId="0" applyNumberFormat="1" applyFont="1" applyFill="1" applyAlignment="1">
      <alignment horizontal="right"/>
    </xf>
    <xf numFmtId="165" fontId="6" fillId="3" borderId="0" xfId="0" applyNumberFormat="1" applyFont="1" applyFill="1" applyBorder="1" applyAlignment="1">
      <alignment horizontal="right"/>
    </xf>
    <xf numFmtId="164" fontId="0" fillId="3" borderId="0" xfId="1" applyNumberFormat="1" applyFont="1" applyFill="1"/>
    <xf numFmtId="165" fontId="0" fillId="3" borderId="0" xfId="0" applyNumberFormat="1" applyFont="1" applyFill="1" applyBorder="1"/>
    <xf numFmtId="165" fontId="0" fillId="3" borderId="0" xfId="0" applyNumberFormat="1" applyFont="1" applyFill="1"/>
    <xf numFmtId="43" fontId="0" fillId="3" borderId="0" xfId="1" applyFont="1" applyFill="1"/>
    <xf numFmtId="40" fontId="0" fillId="3" borderId="0" xfId="0" applyNumberFormat="1" applyFont="1" applyFill="1"/>
    <xf numFmtId="0" fontId="0" fillId="3" borderId="0" xfId="0" applyFont="1" applyFill="1" applyBorder="1"/>
    <xf numFmtId="0" fontId="0" fillId="3" borderId="0" xfId="0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165" fontId="15" fillId="3" borderId="0" xfId="1" applyNumberFormat="1" applyFont="1" applyFill="1" applyBorder="1" applyAlignment="1">
      <alignment horizontal="center"/>
    </xf>
    <xf numFmtId="165" fontId="14" fillId="3" borderId="0" xfId="0" applyNumberFormat="1" applyFont="1" applyFill="1" applyBorder="1" applyAlignment="1">
      <alignment horizontal="right"/>
    </xf>
    <xf numFmtId="165" fontId="0" fillId="3" borderId="0" xfId="0" applyNumberFormat="1" applyFont="1" applyFill="1" applyBorder="1" applyAlignment="1">
      <alignment horizontal="right"/>
    </xf>
    <xf numFmtId="164" fontId="0" fillId="3" borderId="0" xfId="1" applyNumberFormat="1" applyFont="1" applyFill="1" applyBorder="1"/>
    <xf numFmtId="164" fontId="17" fillId="3" borderId="0" xfId="1" applyNumberFormat="1" applyFont="1" applyFill="1" applyBorder="1"/>
    <xf numFmtId="43" fontId="0" fillId="3" borderId="0" xfId="1" applyFont="1" applyFill="1" applyBorder="1"/>
    <xf numFmtId="40" fontId="0" fillId="3" borderId="0" xfId="0" applyNumberFormat="1" applyFont="1" applyFill="1" applyBorder="1"/>
    <xf numFmtId="0" fontId="7" fillId="3" borderId="0" xfId="0" applyFont="1" applyFill="1" applyAlignment="1">
      <alignment horizontal="left"/>
    </xf>
    <xf numFmtId="43" fontId="10" fillId="3" borderId="0" xfId="1" applyFont="1" applyFill="1" applyBorder="1"/>
    <xf numFmtId="40" fontId="0" fillId="3" borderId="0" xfId="0" applyNumberFormat="1" applyFont="1" applyFill="1" applyAlignment="1">
      <alignment horizontal="right"/>
    </xf>
    <xf numFmtId="165" fontId="0" fillId="4" borderId="0" xfId="0" applyNumberFormat="1" applyFill="1"/>
    <xf numFmtId="165" fontId="0" fillId="0" borderId="0" xfId="0" applyNumberFormat="1" applyFill="1"/>
    <xf numFmtId="165" fontId="0" fillId="0" borderId="0" xfId="3" applyNumberFormat="1" applyFont="1" applyFill="1" applyBorder="1" applyAlignment="1">
      <alignment horizontal="right"/>
    </xf>
    <xf numFmtId="169" fontId="15" fillId="0" borderId="0" xfId="3" applyNumberFormat="1" applyFont="1" applyFill="1"/>
    <xf numFmtId="165" fontId="0" fillId="0" borderId="3" xfId="1" applyNumberFormat="1" applyFont="1" applyFill="1" applyBorder="1" applyAlignment="1">
      <alignment horizontal="right"/>
    </xf>
    <xf numFmtId="0" fontId="22" fillId="0" borderId="0" xfId="6" applyFont="1" applyFill="1"/>
    <xf numFmtId="165" fontId="15" fillId="0" borderId="0" xfId="3" applyNumberFormat="1" applyFont="1"/>
    <xf numFmtId="165" fontId="0" fillId="0" borderId="2" xfId="0" applyNumberFormat="1" applyFont="1" applyFill="1" applyBorder="1"/>
    <xf numFmtId="0" fontId="13" fillId="0" borderId="0" xfId="3" applyFont="1" applyFill="1"/>
    <xf numFmtId="0" fontId="10" fillId="0" borderId="0" xfId="0" applyFont="1" applyFill="1" applyBorder="1" applyAlignment="1">
      <alignment horizontal="left"/>
    </xf>
    <xf numFmtId="43" fontId="15" fillId="0" borderId="0" xfId="1" applyFont="1" applyFill="1" applyBorder="1"/>
    <xf numFmtId="43" fontId="15" fillId="0" borderId="0" xfId="3" applyNumberFormat="1" applyFont="1" applyFill="1" applyBorder="1"/>
    <xf numFmtId="165" fontId="15" fillId="0" borderId="0" xfId="3" applyNumberFormat="1" applyFont="1" applyFill="1" applyBorder="1"/>
    <xf numFmtId="38" fontId="6" fillId="0" borderId="0" xfId="3" applyNumberFormat="1" applyFont="1" applyFill="1"/>
    <xf numFmtId="14" fontId="6" fillId="0" borderId="0" xfId="3" applyNumberFormat="1" applyFont="1" applyFill="1" applyAlignment="1">
      <alignment horizontal="center"/>
    </xf>
    <xf numFmtId="38" fontId="6" fillId="0" borderId="4" xfId="3" applyNumberFormat="1" applyFont="1" applyFill="1" applyBorder="1"/>
    <xf numFmtId="165" fontId="0" fillId="0" borderId="0" xfId="0" applyNumberFormat="1"/>
    <xf numFmtId="43" fontId="15" fillId="0" borderId="0" xfId="1" applyFont="1" applyFill="1"/>
    <xf numFmtId="43" fontId="15" fillId="0" borderId="0" xfId="3" applyNumberFormat="1" applyFont="1" applyFill="1"/>
    <xf numFmtId="43" fontId="10" fillId="0" borderId="0" xfId="1" applyFont="1" applyFill="1"/>
    <xf numFmtId="164" fontId="6" fillId="0" borderId="0" xfId="3" applyNumberFormat="1" applyFont="1" applyFill="1" applyBorder="1" applyAlignment="1">
      <alignment horizontal="right"/>
    </xf>
    <xf numFmtId="165" fontId="6" fillId="0" borderId="5" xfId="1" applyNumberFormat="1" applyFont="1" applyFill="1" applyBorder="1" applyAlignment="1">
      <alignment horizontal="right"/>
    </xf>
    <xf numFmtId="10" fontId="15" fillId="0" borderId="0" xfId="12" applyNumberFormat="1" applyFont="1"/>
    <xf numFmtId="165" fontId="15" fillId="0" borderId="0" xfId="3" applyNumberFormat="1" applyFont="1" applyFill="1"/>
    <xf numFmtId="0" fontId="11" fillId="0" borderId="0" xfId="3" applyFont="1" applyFill="1" applyAlignment="1">
      <alignment horizontal="center"/>
    </xf>
    <xf numFmtId="164" fontId="0" fillId="0" borderId="0" xfId="3" applyNumberFormat="1" applyFont="1" applyFill="1" applyBorder="1" applyAlignment="1">
      <alignment horizontal="right"/>
    </xf>
    <xf numFmtId="43" fontId="6" fillId="0" borderId="0" xfId="1" applyFont="1" applyFill="1" applyBorder="1" applyAlignment="1">
      <alignment horizontal="right"/>
    </xf>
    <xf numFmtId="43" fontId="10" fillId="0" borderId="0" xfId="3" applyNumberFormat="1" applyFont="1" applyFill="1" applyBorder="1"/>
    <xf numFmtId="43" fontId="26" fillId="0" borderId="0" xfId="1" applyFont="1" applyFill="1" applyBorder="1"/>
    <xf numFmtId="10" fontId="15" fillId="0" borderId="0" xfId="12" applyNumberFormat="1" applyFont="1" applyFill="1"/>
    <xf numFmtId="10" fontId="15" fillId="0" borderId="0" xfId="3" applyNumberFormat="1" applyFont="1" applyFill="1" applyAlignment="1">
      <alignment horizontal="right"/>
    </xf>
    <xf numFmtId="0" fontId="15" fillId="0" borderId="0" xfId="3" applyFont="1" applyFill="1" applyAlignment="1">
      <alignment horizontal="center"/>
    </xf>
    <xf numFmtId="0" fontId="7" fillId="0" borderId="0" xfId="3" applyFont="1" applyFill="1" applyAlignment="1">
      <alignment horizontal="left"/>
    </xf>
    <xf numFmtId="0" fontId="11" fillId="0" borderId="0" xfId="3" applyFont="1" applyFill="1" applyAlignment="1">
      <alignment horizontal="center"/>
    </xf>
    <xf numFmtId="0" fontId="0" fillId="0" borderId="0" xfId="3" applyFont="1" applyFill="1" applyAlignment="1">
      <alignment horizontal="center"/>
    </xf>
    <xf numFmtId="0" fontId="0" fillId="0" borderId="0" xfId="3" applyFont="1" applyFill="1" applyAlignment="1">
      <alignment horizontal="center"/>
    </xf>
    <xf numFmtId="164" fontId="15" fillId="0" borderId="0" xfId="1" applyNumberFormat="1" applyFont="1" applyFill="1"/>
    <xf numFmtId="43" fontId="0" fillId="0" borderId="0" xfId="0" applyNumberFormat="1" applyFont="1" applyFill="1" applyBorder="1"/>
    <xf numFmtId="0" fontId="7" fillId="0" borderId="0" xfId="6" applyFont="1" applyFill="1" applyAlignment="1">
      <alignment horizontal="left"/>
    </xf>
    <xf numFmtId="171" fontId="15" fillId="0" borderId="0" xfId="1" applyNumberFormat="1" applyFont="1" applyFill="1" applyBorder="1"/>
    <xf numFmtId="165" fontId="6" fillId="0" borderId="0" xfId="6" applyNumberFormat="1" applyFont="1" applyFill="1"/>
    <xf numFmtId="165" fontId="10" fillId="0" borderId="0" xfId="3" applyNumberFormat="1" applyFont="1" applyFill="1" applyBorder="1"/>
    <xf numFmtId="43" fontId="10" fillId="0" borderId="1" xfId="1" applyFont="1" applyFill="1" applyBorder="1" applyAlignment="1">
      <alignment horizontal="right"/>
    </xf>
    <xf numFmtId="43" fontId="6" fillId="0" borderId="0" xfId="1" applyFont="1" applyFill="1" applyAlignment="1">
      <alignment horizontal="center"/>
    </xf>
    <xf numFmtId="43" fontId="10" fillId="0" borderId="0" xfId="1" applyFont="1" applyFill="1" applyAlignment="1">
      <alignment horizontal="center"/>
    </xf>
    <xf numFmtId="165" fontId="10" fillId="0" borderId="4" xfId="2" applyNumberFormat="1" applyFont="1" applyFill="1" applyBorder="1" applyAlignment="1">
      <alignment horizontal="right"/>
    </xf>
    <xf numFmtId="0" fontId="0" fillId="0" borderId="0" xfId="3" applyFont="1" applyFill="1" applyBorder="1" applyAlignment="1">
      <alignment horizontal="center"/>
    </xf>
    <xf numFmtId="172" fontId="6" fillId="0" borderId="0" xfId="3" applyNumberFormat="1" applyFont="1" applyFill="1"/>
    <xf numFmtId="3" fontId="6" fillId="0" borderId="0" xfId="6" applyNumberFormat="1" applyFont="1" applyFill="1"/>
    <xf numFmtId="0" fontId="7" fillId="0" borderId="0" xfId="0" applyFont="1" applyFill="1" applyAlignment="1">
      <alignment horizontal="left"/>
    </xf>
    <xf numFmtId="0" fontId="11" fillId="0" borderId="0" xfId="3" applyFont="1" applyFill="1" applyAlignment="1">
      <alignment horizontal="center"/>
    </xf>
    <xf numFmtId="0" fontId="7" fillId="0" borderId="0" xfId="3" applyFont="1" applyFill="1" applyAlignment="1">
      <alignment horizontal="left"/>
    </xf>
    <xf numFmtId="165" fontId="10" fillId="0" borderId="5" xfId="0" applyNumberFormat="1" applyFont="1" applyFill="1" applyBorder="1"/>
    <xf numFmtId="43" fontId="6" fillId="0" borderId="3" xfId="1" applyFont="1" applyFill="1" applyBorder="1" applyAlignment="1">
      <alignment horizontal="right"/>
    </xf>
    <xf numFmtId="43" fontId="10" fillId="0" borderId="0" xfId="0" applyNumberFormat="1" applyFont="1" applyFill="1"/>
    <xf numFmtId="165" fontId="0" fillId="0" borderId="0" xfId="1" applyNumberFormat="1" applyFont="1" applyFill="1" applyBorder="1"/>
    <xf numFmtId="165" fontId="0" fillId="0" borderId="3" xfId="1" applyNumberFormat="1" applyFont="1" applyFill="1" applyBorder="1"/>
    <xf numFmtId="0" fontId="15" fillId="0" borderId="0" xfId="3" applyFont="1" applyFill="1" applyAlignment="1">
      <alignment horizontal="center"/>
    </xf>
    <xf numFmtId="0" fontId="11" fillId="0" borderId="0" xfId="3" applyFont="1" applyFill="1" applyAlignment="1">
      <alignment horizontal="center"/>
    </xf>
    <xf numFmtId="164" fontId="15" fillId="0" borderId="0" xfId="1" applyNumberFormat="1" applyFont="1" applyFill="1" applyBorder="1"/>
    <xf numFmtId="0" fontId="10" fillId="0" borderId="0" xfId="3" applyFont="1" applyFill="1" applyBorder="1" applyAlignment="1">
      <alignment horizontal="center"/>
    </xf>
    <xf numFmtId="0" fontId="11" fillId="0" borderId="0" xfId="3" applyFont="1" applyFill="1" applyAlignment="1">
      <alignment horizontal="center"/>
    </xf>
    <xf numFmtId="164" fontId="6" fillId="0" borderId="0" xfId="2" applyNumberFormat="1" applyFont="1" applyFill="1" applyBorder="1" applyAlignment="1">
      <alignment horizontal="right"/>
    </xf>
    <xf numFmtId="0" fontId="15" fillId="0" borderId="0" xfId="3" applyFont="1" applyFill="1" applyAlignment="1">
      <alignment horizont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justify" vertic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0" xfId="0" applyNumberFormat="1" applyFont="1" applyFill="1" applyAlignment="1">
      <alignment vertical="center" wrapText="1"/>
    </xf>
    <xf numFmtId="3" fontId="6" fillId="0" borderId="0" xfId="0" applyNumberFormat="1" applyFont="1" applyFill="1" applyAlignment="1">
      <alignment horizontal="justify" vertical="center" wrapText="1"/>
    </xf>
    <xf numFmtId="0" fontId="6" fillId="0" borderId="6" xfId="0" applyFont="1" applyFill="1" applyBorder="1" applyAlignment="1">
      <alignment vertical="center" wrapText="1"/>
    </xf>
    <xf numFmtId="3" fontId="6" fillId="0" borderId="6" xfId="0" applyNumberFormat="1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justify" vertical="center" wrapText="1"/>
    </xf>
    <xf numFmtId="40" fontId="0" fillId="0" borderId="0" xfId="6" applyNumberFormat="1" applyFont="1" applyFill="1"/>
    <xf numFmtId="165" fontId="0" fillId="0" borderId="0" xfId="9" applyNumberFormat="1" applyFont="1" applyFill="1" applyBorder="1" applyAlignment="1">
      <alignment horizontal="right"/>
    </xf>
    <xf numFmtId="3" fontId="10" fillId="0" borderId="6" xfId="0" applyNumberFormat="1" applyFont="1" applyFill="1" applyBorder="1" applyAlignment="1">
      <alignment vertical="center" wrapText="1"/>
    </xf>
    <xf numFmtId="3" fontId="10" fillId="0" borderId="6" xfId="0" applyNumberFormat="1" applyFont="1" applyFill="1" applyBorder="1" applyAlignment="1">
      <alignment horizontal="justify" vertical="center" wrapText="1"/>
    </xf>
    <xf numFmtId="164" fontId="0" fillId="0" borderId="0" xfId="1" applyNumberFormat="1" applyFont="1" applyFill="1" applyAlignment="1">
      <alignment horizontal="center"/>
    </xf>
    <xf numFmtId="164" fontId="6" fillId="0" borderId="0" xfId="1" applyNumberFormat="1" applyFont="1" applyFill="1"/>
    <xf numFmtId="0" fontId="29" fillId="0" borderId="7" xfId="6" applyFont="1" applyFill="1" applyBorder="1"/>
    <xf numFmtId="164" fontId="29" fillId="0" borderId="5" xfId="1" applyNumberFormat="1" applyFont="1" applyFill="1" applyBorder="1"/>
    <xf numFmtId="164" fontId="29" fillId="0" borderId="8" xfId="1" applyNumberFormat="1" applyFont="1" applyFill="1" applyBorder="1"/>
    <xf numFmtId="0" fontId="29" fillId="0" borderId="9" xfId="6" applyFont="1" applyFill="1" applyBorder="1"/>
    <xf numFmtId="164" fontId="29" fillId="0" borderId="0" xfId="1" applyNumberFormat="1" applyFont="1" applyFill="1" applyBorder="1"/>
    <xf numFmtId="164" fontId="29" fillId="0" borderId="10" xfId="1" applyNumberFormat="1" applyFont="1" applyFill="1" applyBorder="1"/>
    <xf numFmtId="0" fontId="29" fillId="0" borderId="11" xfId="6" applyFont="1" applyFill="1" applyBorder="1"/>
    <xf numFmtId="164" fontId="29" fillId="0" borderId="3" xfId="6" applyNumberFormat="1" applyFont="1" applyFill="1" applyBorder="1"/>
    <xf numFmtId="165" fontId="29" fillId="0" borderId="12" xfId="6" applyNumberFormat="1" applyFont="1" applyFill="1" applyBorder="1"/>
    <xf numFmtId="164" fontId="29" fillId="0" borderId="3" xfId="1" applyNumberFormat="1" applyFont="1" applyFill="1" applyBorder="1"/>
    <xf numFmtId="164" fontId="29" fillId="0" borderId="12" xfId="1" applyNumberFormat="1" applyFont="1" applyFill="1" applyBorder="1"/>
    <xf numFmtId="0" fontId="29" fillId="0" borderId="5" xfId="6" applyFont="1" applyFill="1" applyBorder="1"/>
    <xf numFmtId="0" fontId="29" fillId="0" borderId="8" xfId="6" applyFont="1" applyFill="1" applyBorder="1"/>
    <xf numFmtId="0" fontId="29" fillId="0" borderId="0" xfId="6" applyFont="1" applyFill="1"/>
    <xf numFmtId="164" fontId="29" fillId="0" borderId="0" xfId="1" applyNumberFormat="1" applyFont="1" applyFill="1"/>
    <xf numFmtId="0" fontId="29" fillId="0" borderId="3" xfId="6" applyFont="1" applyFill="1" applyBorder="1"/>
    <xf numFmtId="164" fontId="29" fillId="5" borderId="12" xfId="1" applyNumberFormat="1" applyFont="1" applyFill="1" applyBorder="1"/>
    <xf numFmtId="43" fontId="0" fillId="0" borderId="0" xfId="0" applyNumberFormat="1" applyFont="1" applyFill="1"/>
    <xf numFmtId="173" fontId="0" fillId="0" borderId="0" xfId="12" applyNumberFormat="1" applyFont="1" applyFill="1"/>
    <xf numFmtId="0" fontId="7" fillId="0" borderId="0" xfId="0" applyFont="1" applyFill="1" applyAlignment="1">
      <alignment horizontal="left"/>
    </xf>
    <xf numFmtId="0" fontId="15" fillId="0" borderId="0" xfId="3" applyFont="1" applyFill="1" applyAlignment="1">
      <alignment horizontal="center"/>
    </xf>
    <xf numFmtId="0" fontId="7" fillId="0" borderId="0" xfId="3" applyFont="1" applyFill="1" applyAlignment="1">
      <alignment horizontal="left"/>
    </xf>
    <xf numFmtId="0" fontId="10" fillId="0" borderId="0" xfId="3" applyFont="1" applyFill="1" applyBorder="1" applyAlignment="1">
      <alignment horizontal="center"/>
    </xf>
    <xf numFmtId="0" fontId="0" fillId="0" borderId="0" xfId="3" applyFont="1" applyFill="1" applyBorder="1" applyAlignment="1">
      <alignment horizontal="center"/>
    </xf>
    <xf numFmtId="0" fontId="11" fillId="0" borderId="0" xfId="3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Fill="1" applyAlignment="1">
      <alignment horizontal="left"/>
    </xf>
    <xf numFmtId="0" fontId="11" fillId="0" borderId="0" xfId="3" applyFont="1" applyFill="1" applyAlignment="1">
      <alignment horizontal="center"/>
    </xf>
    <xf numFmtId="0" fontId="9" fillId="0" borderId="0" xfId="3" applyFont="1" applyFill="1" applyAlignment="1">
      <alignment horizontal="center"/>
    </xf>
    <xf numFmtId="0" fontId="21" fillId="0" borderId="0" xfId="3" applyFont="1" applyFill="1" applyAlignment="1">
      <alignment horizontal="center"/>
    </xf>
    <xf numFmtId="0" fontId="11" fillId="0" borderId="0" xfId="6" applyFont="1" applyFill="1" applyAlignment="1">
      <alignment horizontal="center"/>
    </xf>
    <xf numFmtId="164" fontId="23" fillId="0" borderId="0" xfId="6" applyNumberFormat="1" applyFont="1" applyFill="1" applyAlignment="1">
      <alignment horizontal="center"/>
    </xf>
    <xf numFmtId="0" fontId="11" fillId="0" borderId="0" xfId="3" applyFont="1" applyFill="1" applyAlignment="1">
      <alignment horizontal="center"/>
    </xf>
    <xf numFmtId="251" fontId="10" fillId="0" borderId="0" xfId="0" applyNumberFormat="1" applyFont="1" applyFill="1" applyBorder="1"/>
    <xf numFmtId="0" fontId="7" fillId="0" borderId="0" xfId="0" applyFont="1" applyFill="1" applyAlignment="1">
      <alignment horizontal="left"/>
    </xf>
    <xf numFmtId="0" fontId="0" fillId="0" borderId="0" xfId="0" applyFill="1" applyAlignment="1">
      <alignment horizontal="center"/>
    </xf>
    <xf numFmtId="0" fontId="11" fillId="0" borderId="0" xfId="3" applyFont="1" applyFill="1" applyBorder="1" applyAlignment="1">
      <alignment horizontal="center"/>
    </xf>
    <xf numFmtId="0" fontId="11" fillId="0" borderId="0" xfId="3" applyFont="1" applyFill="1" applyAlignment="1">
      <alignment horizontal="center"/>
    </xf>
    <xf numFmtId="0" fontId="11" fillId="0" borderId="0" xfId="3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left"/>
    </xf>
    <xf numFmtId="0" fontId="0" fillId="0" borderId="0" xfId="0" applyFill="1" applyAlignment="1">
      <alignment horizontal="center"/>
    </xf>
    <xf numFmtId="0" fontId="15" fillId="0" borderId="0" xfId="3" applyFont="1" applyFill="1" applyAlignment="1">
      <alignment horizontal="center"/>
    </xf>
    <xf numFmtId="0" fontId="10" fillId="0" borderId="0" xfId="3" applyFont="1" applyFill="1" applyAlignment="1">
      <alignment horizontal="center"/>
    </xf>
    <xf numFmtId="0" fontId="11" fillId="0" borderId="0" xfId="3" applyFont="1" applyFill="1" applyBorder="1" applyAlignment="1">
      <alignment horizontal="center"/>
    </xf>
    <xf numFmtId="0" fontId="7" fillId="0" borderId="0" xfId="3" applyFont="1" applyFill="1" applyAlignment="1">
      <alignment horizontal="left"/>
    </xf>
    <xf numFmtId="0" fontId="10" fillId="0" borderId="0" xfId="3" applyFont="1" applyFill="1" applyBorder="1" applyAlignment="1">
      <alignment horizontal="center"/>
    </xf>
    <xf numFmtId="0" fontId="0" fillId="0" borderId="3" xfId="3" applyFont="1" applyFill="1" applyBorder="1" applyAlignment="1">
      <alignment horizontal="center"/>
    </xf>
    <xf numFmtId="0" fontId="0" fillId="0" borderId="0" xfId="3" applyFont="1" applyFill="1" applyBorder="1" applyAlignment="1">
      <alignment horizontal="center"/>
    </xf>
    <xf numFmtId="0" fontId="11" fillId="0" borderId="0" xfId="3" applyFont="1" applyFill="1" applyAlignment="1">
      <alignment horizontal="center"/>
    </xf>
    <xf numFmtId="0" fontId="11" fillId="0" borderId="0" xfId="6" applyFont="1" applyFill="1" applyBorder="1" applyAlignment="1">
      <alignment horizontal="center"/>
    </xf>
    <xf numFmtId="0" fontId="10" fillId="0" borderId="0" xfId="6" applyFont="1" applyFill="1" applyAlignment="1">
      <alignment horizontal="center"/>
    </xf>
  </cellXfs>
  <cellStyles count="2758">
    <cellStyle name="??" xfId="56" xr:uid="{00C4F1A4-4ADC-4500-A041-0EB8E2F1350C}"/>
    <cellStyle name="?? [0.00]_ADMAG" xfId="57" xr:uid="{18D178D9-A82B-4A9B-A707-F9C736718518}"/>
    <cellStyle name="?? 10" xfId="58" xr:uid="{F919761A-7BFF-47F5-A9BB-1D4789872EF4}"/>
    <cellStyle name="?? 100" xfId="59" xr:uid="{95B5F08A-605F-4849-BE3F-BC4ADBA11800}"/>
    <cellStyle name="?? 101" xfId="60" xr:uid="{2CB96E66-CEA5-406C-B284-AA4055AC9A26}"/>
    <cellStyle name="?? 102" xfId="61" xr:uid="{C080FA48-6465-4289-A061-E40BA584EEF3}"/>
    <cellStyle name="?? 103" xfId="62" xr:uid="{94B1BF62-C2E9-46F4-B1B3-426B1E3C4FE9}"/>
    <cellStyle name="?? 104" xfId="63" xr:uid="{DC0B355A-BC33-464F-9935-D0AB40986655}"/>
    <cellStyle name="?? 105" xfId="64" xr:uid="{D287D63A-3FD7-4CAE-96D8-D7B983F33C0F}"/>
    <cellStyle name="?? 106" xfId="65" xr:uid="{2E9D1AC6-04E9-4B94-B59F-0CA411FEFC28}"/>
    <cellStyle name="?? 107" xfId="66" xr:uid="{E34DFB95-4F47-49DF-9A81-69C21D9C293F}"/>
    <cellStyle name="?? 108" xfId="67" xr:uid="{20082DBA-477D-4253-9564-7A2405BEF381}"/>
    <cellStyle name="?? 109" xfId="68" xr:uid="{EB4E219B-29D6-4538-B7D5-DF3CC43A3386}"/>
    <cellStyle name="?? 11" xfId="69" xr:uid="{DE05A1D2-96E3-4C91-9354-398C06A3F5B3}"/>
    <cellStyle name="?? 110" xfId="70" xr:uid="{C8D368EF-C0FF-4E14-951F-21CF034E29A4}"/>
    <cellStyle name="?? 111" xfId="71" xr:uid="{68D07E00-8679-4968-8290-39AFD7D8D9EE}"/>
    <cellStyle name="?? 112" xfId="72" xr:uid="{8F73F1A3-54AF-4C21-A37D-E84703B0840C}"/>
    <cellStyle name="?? 113" xfId="73" xr:uid="{71F7AB6C-0254-4432-A112-564876C38BF0}"/>
    <cellStyle name="?? 114" xfId="74" xr:uid="{F8E5BA3C-51BA-45B6-9244-500CD3DBA2F0}"/>
    <cellStyle name="?? 115" xfId="75" xr:uid="{B07141FC-B03B-45CB-94BB-88C258872E16}"/>
    <cellStyle name="?? 116" xfId="76" xr:uid="{0C9242B2-118F-47F6-8C60-6AF716293CDF}"/>
    <cellStyle name="?? 117" xfId="77" xr:uid="{CE6B9116-C375-4240-BB6B-FDF81292F4EE}"/>
    <cellStyle name="?? 118" xfId="78" xr:uid="{C54AD7D4-9782-40AA-A3AA-D3AFF60E11A3}"/>
    <cellStyle name="?? 119" xfId="79" xr:uid="{CFCC03EB-16C5-45CA-B627-D3187BFE7D9C}"/>
    <cellStyle name="?? 12" xfId="80" xr:uid="{72BA9CAA-1A62-4831-BF0E-B8110E242AEA}"/>
    <cellStyle name="?? 120" xfId="81" xr:uid="{7D2D66B3-89A6-4FA5-8B54-CEDB57D891F6}"/>
    <cellStyle name="?? 121" xfId="82" xr:uid="{ADFF178A-4EBD-49E5-80D7-F1BD18C0FCE5}"/>
    <cellStyle name="?? 122" xfId="83" xr:uid="{A26818B7-BF4A-43D9-B4E9-5533D12F3C36}"/>
    <cellStyle name="?? 123" xfId="84" xr:uid="{B581D477-4ABA-4D4C-AE0C-93D0EB24A5AB}"/>
    <cellStyle name="?? 124" xfId="85" xr:uid="{EB25F44D-383D-4E0C-B0A2-94F3AF596A1E}"/>
    <cellStyle name="?? 125" xfId="86" xr:uid="{49567316-00FB-4466-B5D4-2DD0C8BF277A}"/>
    <cellStyle name="?? 126" xfId="87" xr:uid="{FC172306-17E5-4F9C-BB86-304C63F6DDB5}"/>
    <cellStyle name="?? 127" xfId="88" xr:uid="{E1526834-D9F0-42F1-A885-533CF8DC269A}"/>
    <cellStyle name="?? 128" xfId="89" xr:uid="{E5E33AFA-1D98-4B83-BBC8-C15EDD100E21}"/>
    <cellStyle name="?? 129" xfId="90" xr:uid="{6BFCC1A9-C036-4E22-9A0E-489BCC05C899}"/>
    <cellStyle name="?? 13" xfId="91" xr:uid="{59A855DB-8ED7-4FA3-92A5-7FCA8C221AE4}"/>
    <cellStyle name="?? 130" xfId="92" xr:uid="{75968E18-420C-4D4C-90A2-1D5CA91E4DF5}"/>
    <cellStyle name="?? 131" xfId="93" xr:uid="{4F4C8DD3-4F37-4F83-8DB4-92EE27AA7990}"/>
    <cellStyle name="?? 132" xfId="94" xr:uid="{CA931B96-07F6-419A-831F-D720C5BCDC4E}"/>
    <cellStyle name="?? 133" xfId="95" xr:uid="{B19BA600-982B-4CB4-A1DC-31D102D6A8AC}"/>
    <cellStyle name="?? 134" xfId="96" xr:uid="{50BF21A1-7C7E-4BA3-B1C0-0BB21C87BBBB}"/>
    <cellStyle name="?? 135" xfId="97" xr:uid="{5B87377E-D92D-4F72-9234-14848636CFD6}"/>
    <cellStyle name="?? 136" xfId="98" xr:uid="{FA734FCF-B157-4D5E-A3EC-3C64DF3FE143}"/>
    <cellStyle name="?? 137" xfId="99" xr:uid="{3CE36B34-47F5-4C8F-9E05-17E51E07EF7A}"/>
    <cellStyle name="?? 138" xfId="100" xr:uid="{6322CB28-6410-46B0-AC26-44971EB6FE10}"/>
    <cellStyle name="?? 139" xfId="101" xr:uid="{40495A10-7AC2-413D-A536-F21E02D90262}"/>
    <cellStyle name="?? 14" xfId="102" xr:uid="{423F2DF3-F326-4487-A17E-CFFBDD60921C}"/>
    <cellStyle name="?? 140" xfId="103" xr:uid="{0BD1823A-28C5-429E-802A-76B6EBCBD574}"/>
    <cellStyle name="?? 141" xfId="104" xr:uid="{BDA2AD03-6D47-41B4-9BE1-B5A9E1FD69AC}"/>
    <cellStyle name="?? 142" xfId="105" xr:uid="{DB9E3C7D-8F19-4754-86CE-C6141D8A046A}"/>
    <cellStyle name="?? 15" xfId="106" xr:uid="{82EE253A-6655-492F-93D0-CA927ADDB230}"/>
    <cellStyle name="?? 16" xfId="107" xr:uid="{2E079858-A9DC-429F-BB75-C0D4A6240EDF}"/>
    <cellStyle name="?? 17" xfId="108" xr:uid="{85D4FE9D-DF2E-4073-B70D-206F5966513E}"/>
    <cellStyle name="?? 18" xfId="109" xr:uid="{8C5E27DB-1DC7-496B-A999-E590B4C59C6F}"/>
    <cellStyle name="?? 19" xfId="110" xr:uid="{A4AC13BF-E7B6-4832-B5B3-B776466F08D7}"/>
    <cellStyle name="?? 2" xfId="111" xr:uid="{86D93924-6256-4D07-B223-ACA45757FAD7}"/>
    <cellStyle name="?? 20" xfId="112" xr:uid="{6AFDCECF-4F4B-4F68-8F87-ED9AD7B95548}"/>
    <cellStyle name="?? 21" xfId="113" xr:uid="{3E73061F-4067-451F-A95B-F0D7627D0F68}"/>
    <cellStyle name="?? 22" xfId="114" xr:uid="{C3561D48-DC88-416B-8A2E-4D0E67A4D054}"/>
    <cellStyle name="?? 23" xfId="115" xr:uid="{15CBA6E9-9A11-4B72-AA11-DF91FFD254AB}"/>
    <cellStyle name="?? 24" xfId="116" xr:uid="{16C5B6D4-DDCD-447C-BE16-5CC33BC99967}"/>
    <cellStyle name="?? 25" xfId="117" xr:uid="{6C7BF5B4-7781-4043-9702-9AB615C752A6}"/>
    <cellStyle name="?? 26" xfId="118" xr:uid="{268AE51F-C113-46DC-B757-06D8A6AFE65D}"/>
    <cellStyle name="?? 27" xfId="119" xr:uid="{3A40FD53-5E8C-4389-9D1D-810E3FAF02C8}"/>
    <cellStyle name="?? 28" xfId="120" xr:uid="{B7EDB4E7-E539-4FF7-A295-B4A2FBB4BC37}"/>
    <cellStyle name="?? 29" xfId="121" xr:uid="{D0920314-F2F0-4CF3-B5F7-056C7B4C01C1}"/>
    <cellStyle name="?? 3" xfId="122" xr:uid="{A916B131-13DF-4992-8C66-BFC29CFAB4E3}"/>
    <cellStyle name="?? 30" xfId="123" xr:uid="{EA7DC595-A1ED-49ED-9F01-9627F6433153}"/>
    <cellStyle name="?? 31" xfId="124" xr:uid="{E2FEB962-6339-449A-BD4C-E0AA780472FD}"/>
    <cellStyle name="?? 32" xfId="125" xr:uid="{77727990-2DA8-4007-B7F3-54C7E73EB3B7}"/>
    <cellStyle name="?? 33" xfId="126" xr:uid="{8798DF0B-6FC3-444A-BCBB-F4BF2BD6B3BD}"/>
    <cellStyle name="?? 34" xfId="127" xr:uid="{0296BD03-9943-4BA1-B7BE-701BF0FC5F37}"/>
    <cellStyle name="?? 35" xfId="128" xr:uid="{8CDA1797-74B9-43BC-B2EB-DAC454FB8F63}"/>
    <cellStyle name="?? 36" xfId="129" xr:uid="{AF1BD7CF-340A-4AB8-B275-AB0A7FDA7C74}"/>
    <cellStyle name="?? 37" xfId="130" xr:uid="{0788EEBC-75F7-47BD-91A0-0C0DEFDCC9BD}"/>
    <cellStyle name="?? 38" xfId="131" xr:uid="{D28EA7D5-21A4-4494-B507-58DD16DBC904}"/>
    <cellStyle name="?? 39" xfId="132" xr:uid="{42125A14-77F0-4056-936D-7E262035F74C}"/>
    <cellStyle name="?? 4" xfId="133" xr:uid="{C900BEC5-12B8-40C0-BE19-49EFFF1E5E42}"/>
    <cellStyle name="?? 40" xfId="134" xr:uid="{DD81A818-429B-452D-BBBD-B48A62212A16}"/>
    <cellStyle name="?? 41" xfId="135" xr:uid="{16795BE8-5BFD-41FE-9310-7855B9245AAD}"/>
    <cellStyle name="?? 42" xfId="136" xr:uid="{C3AC8CA9-0630-4BA7-A9A6-93DF7BBEEF21}"/>
    <cellStyle name="?? 43" xfId="137" xr:uid="{B06748C3-C8F2-4028-A515-77ACBD46D5FA}"/>
    <cellStyle name="?? 44" xfId="138" xr:uid="{3C2BBD80-3691-4287-9727-23046AA3E9CB}"/>
    <cellStyle name="?? 45" xfId="139" xr:uid="{DC0D6A6F-7EBD-44D8-9186-FCE3E40D021F}"/>
    <cellStyle name="?? 46" xfId="140" xr:uid="{1DA72DA4-1684-4A02-A7EB-6C4A167DEF87}"/>
    <cellStyle name="?? 47" xfId="141" xr:uid="{12F380A7-5C6F-41FE-8950-9235B58EE669}"/>
    <cellStyle name="?? 48" xfId="142" xr:uid="{5BCE37D5-AB64-46A1-92F4-B24BE6C1490F}"/>
    <cellStyle name="?? 49" xfId="143" xr:uid="{958719CC-2486-4B90-9635-BD21BCAD52DD}"/>
    <cellStyle name="?? 5" xfId="144" xr:uid="{26C4BA9A-76E1-4942-9914-4C069246438C}"/>
    <cellStyle name="?? 50" xfId="145" xr:uid="{5F9B3736-3857-4DA6-A73F-DC58880868B6}"/>
    <cellStyle name="?? 51" xfId="146" xr:uid="{6A3AB98E-CE48-4F29-AEED-B25175771BBB}"/>
    <cellStyle name="?? 52" xfId="147" xr:uid="{D30AF2BF-5F24-4E64-8D4C-A0944B1EA736}"/>
    <cellStyle name="?? 53" xfId="148" xr:uid="{042ECBFC-C732-4FE7-8408-60EF91C4A7A9}"/>
    <cellStyle name="?? 54" xfId="149" xr:uid="{8F2F333E-EBF1-467C-BFCA-E6E18CD9103F}"/>
    <cellStyle name="?? 55" xfId="150" xr:uid="{8202A1B3-A219-4880-8DB7-7E2BA87D5A58}"/>
    <cellStyle name="?? 56" xfId="151" xr:uid="{F3B268EF-063E-4893-B942-7BF06AC27554}"/>
    <cellStyle name="?? 57" xfId="152" xr:uid="{186B32ED-B0BA-430B-BE7A-43E41E9B5AE9}"/>
    <cellStyle name="?? 58" xfId="153" xr:uid="{108F25D1-7470-4A0D-B00C-D46172208A50}"/>
    <cellStyle name="?? 59" xfId="154" xr:uid="{D039AF52-3E8D-459D-909B-58A61DFA9DAD}"/>
    <cellStyle name="?? 6" xfId="155" xr:uid="{F6A49BD8-A083-47CC-856F-E76D6AA41E6C}"/>
    <cellStyle name="?? 60" xfId="156" xr:uid="{F904E329-870C-4B1B-854C-419A1743E45C}"/>
    <cellStyle name="?? 61" xfId="157" xr:uid="{A0A2EB5C-AD0A-4A15-988E-863BE0C35125}"/>
    <cellStyle name="?? 62" xfId="158" xr:uid="{2211F204-5E55-48E3-8C57-0044B1CF44F3}"/>
    <cellStyle name="?? 63" xfId="159" xr:uid="{4BAC80DE-6CAC-4AE8-B802-4F398C5EDD0C}"/>
    <cellStyle name="?? 64" xfId="160" xr:uid="{29B68253-4575-4FE1-B00C-84E18E5E995D}"/>
    <cellStyle name="?? 65" xfId="161" xr:uid="{0C38FAC1-36B1-461F-ABC2-5882CA6F4E67}"/>
    <cellStyle name="?? 66" xfId="162" xr:uid="{6A9B671D-2F29-4E56-963D-2FDDFD6BCB5D}"/>
    <cellStyle name="?? 67" xfId="163" xr:uid="{8346F3E8-1863-4AEE-A1FE-A71A10499AB4}"/>
    <cellStyle name="?? 68" xfId="164" xr:uid="{98B28F48-FA31-4F3F-9DAB-CD543E156CC3}"/>
    <cellStyle name="?? 69" xfId="165" xr:uid="{C7A646F9-6A46-4E86-B182-AA8A20DB1151}"/>
    <cellStyle name="?? 7" xfId="166" xr:uid="{8A79CD1C-EC27-4241-8A7A-F27EF0FD7230}"/>
    <cellStyle name="?? 70" xfId="167" xr:uid="{90758753-E72E-4C2B-9515-823ACEC6E8C2}"/>
    <cellStyle name="?? 71" xfId="168" xr:uid="{C36FA9C0-6791-46FB-A1C4-D7CD6C7759BC}"/>
    <cellStyle name="?? 72" xfId="169" xr:uid="{29097C53-F4C0-4566-AC13-369CF7F21FE6}"/>
    <cellStyle name="?? 73" xfId="170" xr:uid="{86DB39CD-8D0B-42A7-8EC0-C3F2505D981D}"/>
    <cellStyle name="?? 74" xfId="171" xr:uid="{F6BDBC6D-92CC-4D81-AFE0-D98FEC551BD9}"/>
    <cellStyle name="?? 75" xfId="172" xr:uid="{D49B14A5-6B8A-42A2-94B7-CA9891C39BFA}"/>
    <cellStyle name="?? 76" xfId="173" xr:uid="{617CF9C8-4D50-436C-B8CE-95DCF782B23D}"/>
    <cellStyle name="?? 77" xfId="174" xr:uid="{E1CEB07D-D0D1-48D3-B494-F3846E106699}"/>
    <cellStyle name="?? 78" xfId="175" xr:uid="{3E571D92-A2B2-4247-B7E6-CFC425E090B1}"/>
    <cellStyle name="?? 79" xfId="176" xr:uid="{78EF5D79-FC93-49CA-A11F-3551BD7DCDC6}"/>
    <cellStyle name="?? 8" xfId="177" xr:uid="{29A3BAF5-2A09-476B-B5E4-8A5C2FB4CE3A}"/>
    <cellStyle name="?? 80" xfId="178" xr:uid="{E1DE18D8-7206-4CD4-A263-7BC871BC9A5B}"/>
    <cellStyle name="?? 81" xfId="179" xr:uid="{475F63C6-BE78-4D66-B977-52DA203CCE7B}"/>
    <cellStyle name="?? 82" xfId="180" xr:uid="{795F5714-25FF-4B18-9D17-BAF5BD9325E2}"/>
    <cellStyle name="?? 83" xfId="181" xr:uid="{3C3BA559-5199-416D-B197-C87FB5DC73D6}"/>
    <cellStyle name="?? 84" xfId="182" xr:uid="{72ED99EB-5E21-4A85-A538-2D3AC8B047DA}"/>
    <cellStyle name="?? 85" xfId="183" xr:uid="{D3A79CA9-217C-41CE-B957-FADAD6D345C8}"/>
    <cellStyle name="?? 86" xfId="184" xr:uid="{AB10E197-587C-430A-AEC3-EA2F098A8971}"/>
    <cellStyle name="?? 87" xfId="185" xr:uid="{FBEBE78C-CB51-4025-928D-ADF339FE5265}"/>
    <cellStyle name="?? 88" xfId="186" xr:uid="{6C869A7A-87AE-4996-BA2A-38F99DD4A1E4}"/>
    <cellStyle name="?? 89" xfId="187" xr:uid="{FC2460FD-BF87-4FB3-8222-8E2BD75DF50D}"/>
    <cellStyle name="?? 9" xfId="188" xr:uid="{4B0D62EA-D5CA-45BF-AFF2-60633DB50304}"/>
    <cellStyle name="?? 90" xfId="189" xr:uid="{28B979F8-4F42-4BAE-B56A-9F6C2E8A5608}"/>
    <cellStyle name="?? 91" xfId="190" xr:uid="{91D04DFD-5A63-41F8-8443-0F1E03444726}"/>
    <cellStyle name="?? 92" xfId="191" xr:uid="{D69AF6CF-CB28-4764-8A91-E1B4385610E3}"/>
    <cellStyle name="?? 93" xfId="192" xr:uid="{28FBCB71-E209-459F-B4E8-35EDF318B7F5}"/>
    <cellStyle name="?? 94" xfId="193" xr:uid="{020DBF18-D76C-49CC-A4AD-BE9D0B6F7D56}"/>
    <cellStyle name="?? 95" xfId="194" xr:uid="{8361BFC0-9A61-4FC0-B27F-C07BBACE08A7}"/>
    <cellStyle name="?? 96" xfId="195" xr:uid="{56374377-8B4B-45D4-BB55-83A30FFBDEB5}"/>
    <cellStyle name="?? 97" xfId="196" xr:uid="{1CB19CF9-D591-4601-BAA0-89422D15AC79}"/>
    <cellStyle name="?? 98" xfId="197" xr:uid="{6E95FDAC-D572-4EFE-8500-3F80BB6B085B}"/>
    <cellStyle name="?? 99" xfId="198" xr:uid="{6AB2A94D-7E5F-44F3-A4B3-D2242FD8F6C0}"/>
    <cellStyle name="???" xfId="199" xr:uid="{EF6508EB-5422-45BE-B265-07F402B48AB1}"/>
    <cellStyle name="???? [0.00]_ADMAG" xfId="200" xr:uid="{F73A3D9F-0945-404C-9FAB-29790EF5EE3A}"/>
    <cellStyle name="?????????????????" xfId="201" xr:uid="{D358D665-1C52-4B00-A398-6C204D75A1DB}"/>
    <cellStyle name="????????????????? [0]_MOGAS97" xfId="202" xr:uid="{5F96EE18-908A-42C7-A251-2D2BD57A4B29}"/>
    <cellStyle name="??????????????????? [0]_MOGAS97" xfId="203" xr:uid="{174970AB-E700-4B70-BDE6-18E6FED7BB95}"/>
    <cellStyle name="???????????????????_MOGAS97" xfId="204" xr:uid="{EA858F5E-EC24-4F2B-BB60-55B54743C608}"/>
    <cellStyle name="?????????????????_MOGAS97" xfId="205" xr:uid="{499C9E19-1D90-497B-AAA2-2122F65FAC30}"/>
    <cellStyle name="????_ADMAG" xfId="206" xr:uid="{B15E85E5-8579-488A-AF1B-555D326CFF10}"/>
    <cellStyle name="???[0]_liz-ss" xfId="207" xr:uid="{91612222-DE69-457A-A775-EEE43145F898}"/>
    <cellStyle name="???_'01.11" xfId="208" xr:uid="{48043B58-EBD9-4290-B01C-B235D9BD6843}"/>
    <cellStyle name="??_ADMAG" xfId="209" xr:uid="{E411D6C4-182C-4ABC-9E90-360938CC27EE}"/>
    <cellStyle name="_F-L YE" xfId="210" xr:uid="{5CC60EEE-DF0E-4EF5-B4E8-A47B67579CF3}"/>
    <cellStyle name="_F-L YE 2" xfId="211" xr:uid="{ADA3170B-0E55-4139-A6D2-86A5FD87A7D1}"/>
    <cellStyle name="_G300_Updated" xfId="212" xr:uid="{488B24A1-94E0-400A-8031-31A4AD893131}"/>
    <cellStyle name="_G300_Updated 2" xfId="213" xr:uid="{7C5EC464-8E3B-41D3-8B0C-9E8E8DA750A9}"/>
    <cellStyle name="_L300_SIIX" xfId="214" xr:uid="{32DD2D57-16F7-436D-BA3E-360B0CBB0C31}"/>
    <cellStyle name="_New Monthly Report 2007" xfId="215" xr:uid="{BC6508BC-CC74-497C-8ECC-9C7132D4D14E}"/>
    <cellStyle name="_Q300-THA" xfId="216" xr:uid="{39206319-A5BB-4588-8591-F0266BBA0F85}"/>
    <cellStyle name="_Q300-THA 2" xfId="217" xr:uid="{61B931E2-BA44-41E8-AB59-FA2503DE3AAC}"/>
    <cellStyle name="_Top May'07" xfId="218" xr:uid="{AA2CDB02-65BA-459E-BD44-4E03EB8FF30F}"/>
    <cellStyle name="_Top May'07 2" xfId="219" xr:uid="{4AB682BB-91D9-4932-B810-274C5ECE633B}"/>
    <cellStyle name="_WP_2003new" xfId="220" xr:uid="{C4AFD957-D75F-4F74-BD32-B194D0B626F4}"/>
    <cellStyle name="’??? [0.00]_TMCA Spreadsheet(body)" xfId="221" xr:uid="{FA537AFA-1034-48A4-BC8F-0A617FB4E751}"/>
    <cellStyle name="’???_TMCA Spreadsheet(body)" xfId="222" xr:uid="{089B0F92-59A4-47A8-A1FF-ED92C18D8E4D}"/>
    <cellStyle name="¤@¯Elaroux" xfId="223" xr:uid="{024B6784-9D8C-485B-9418-BE6BA1A74F88}"/>
    <cellStyle name="¤@¯Elaroux 2" xfId="224" xr:uid="{D80D5C81-FA6D-4712-8F8E-95496974B9D1}"/>
    <cellStyle name="¤d¤À¦E0]_laroux" xfId="225" xr:uid="{7838F948-3A5B-486D-9480-F192B2D0228F}"/>
    <cellStyle name="¤d¤À¦Elaroux" xfId="226" xr:uid="{6C6CA291-C783-4580-B635-AA212CAD2CA3}"/>
    <cellStyle name="¤d¤À¦Elaroux 2" xfId="227" xr:uid="{E83CF6FD-C332-468B-AD1A-41F0C702A57D}"/>
    <cellStyle name="¤d¤À¦Elaroux 2 2" xfId="228" xr:uid="{5E019F7F-4927-4499-BAC3-53ECE60E9FAA}"/>
    <cellStyle name="¤d¤À¦Elaroux 3" xfId="229" xr:uid="{3ED6CE56-8030-490A-BAF6-CD73634ED593}"/>
    <cellStyle name="•W?_TMCA Spreadsheet(body)" xfId="230" xr:uid="{AD3D6F66-594F-453A-BA28-F042A677BBE2}"/>
    <cellStyle name="•W€_4m stock" xfId="231" xr:uid="{BA90FAB2-DD05-4226-A57A-CB458C94AD27}"/>
    <cellStyle name="0,0_x000d__x000a_NA_x000d__x000a_" xfId="232" xr:uid="{E68830FD-4EB9-46C0-B45F-7AD320987003}"/>
    <cellStyle name="_x0005_0&gt;឴Ǵ" xfId="2189" xr:uid="{FA73948B-21F8-4798-BF19-152A5E90B4EB}"/>
    <cellStyle name="2)" xfId="233" xr:uid="{D248179A-5FA8-49DF-A2A9-FD91C72A8833}"/>
    <cellStyle name="20% - Accent1" xfId="32" builtinId="30" customBuiltin="1"/>
    <cellStyle name="20% - Accent1 2" xfId="234" xr:uid="{76A74D56-8D10-4B90-9A97-1D55C9DC5779}"/>
    <cellStyle name="20% - Accent1 2 2" xfId="2394" xr:uid="{11A82CA3-1D0D-4032-9482-77613DF8BAD1}"/>
    <cellStyle name="20% - Accent1 2 3" xfId="2537" xr:uid="{7D3C94F9-22E0-48A7-985C-7DB5D72FFDE5}"/>
    <cellStyle name="20% - Accent1 2 4" xfId="2190" xr:uid="{8FB6086C-2E51-486A-B4AA-F0BE9C7B50C7}"/>
    <cellStyle name="20% - Accent1 3" xfId="235" xr:uid="{1C01A25F-C8EA-4209-BAC4-F37FC3CA477B}"/>
    <cellStyle name="20% - Accent1 3 2" xfId="2395" xr:uid="{F9B0C6AE-F25B-4ED4-9C47-9087295BB4E5}"/>
    <cellStyle name="20% - Accent1 3 3" xfId="2535" xr:uid="{810134EB-E1D9-4291-9A22-79DCFC323CE9}"/>
    <cellStyle name="20% - Accent1 3 4" xfId="2191" xr:uid="{B15777B1-E713-4DAF-9049-B44C309FFFF6}"/>
    <cellStyle name="20% - Accent1 4" xfId="1845" xr:uid="{1E9BB793-9098-448E-9042-CE6FBA6402D1}"/>
    <cellStyle name="20% - Accent2" xfId="36" builtinId="34" customBuiltin="1"/>
    <cellStyle name="20% - Accent2 2" xfId="236" xr:uid="{767D42D3-9AEB-4E5A-B7C1-7CBD25E3A1B6}"/>
    <cellStyle name="20% - Accent2 2 2" xfId="2396" xr:uid="{F6BEB967-43A1-461B-A087-F7E098C27F9E}"/>
    <cellStyle name="20% - Accent2 2 3" xfId="2536" xr:uid="{74CCEC80-CA00-4F52-A30F-DDEC8B46B4F1}"/>
    <cellStyle name="20% - Accent2 2 4" xfId="2192" xr:uid="{F630D702-E648-43B7-AECF-EF9211E707F4}"/>
    <cellStyle name="20% - Accent2 3" xfId="237" xr:uid="{A9F6D670-564E-47F1-B2D3-662418F7EFB7}"/>
    <cellStyle name="20% - Accent2 3 2" xfId="2397" xr:uid="{249E6608-9823-42E4-A508-A8D89456D5B3}"/>
    <cellStyle name="20% - Accent2 3 3" xfId="2540" xr:uid="{7D346984-29D3-407A-94B7-4F093E5AF93A}"/>
    <cellStyle name="20% - Accent2 3 4" xfId="2193" xr:uid="{27B48E6F-3E0D-44C3-8B17-E7BA35321428}"/>
    <cellStyle name="20% - Accent2 4" xfId="1849" xr:uid="{0657FAA7-18D8-4FB0-8CA0-A3F9E9749DA9}"/>
    <cellStyle name="20% - Accent3" xfId="40" builtinId="38" customBuiltin="1"/>
    <cellStyle name="20% - Accent3 2" xfId="238" xr:uid="{B6942DA4-9E4F-447E-9AAF-FBBBF7EE5C4A}"/>
    <cellStyle name="20% - Accent3 2 2" xfId="2398" xr:uid="{2293F63B-A464-49DB-950F-5978398C9911}"/>
    <cellStyle name="20% - Accent3 2 3" xfId="2541" xr:uid="{FE647350-5975-4259-9755-8E38427BE15E}"/>
    <cellStyle name="20% - Accent3 2 4" xfId="2194" xr:uid="{C62E47EC-9CC7-4118-9525-F6DA45F06CBD}"/>
    <cellStyle name="20% - Accent3 3" xfId="239" xr:uid="{5933B6FA-441E-4BFB-9A3E-53F5BBB80DA9}"/>
    <cellStyle name="20% - Accent3 3 2" xfId="2399" xr:uid="{7CE56FAD-3BCF-4262-B18A-7255AFFCD438}"/>
    <cellStyle name="20% - Accent3 3 3" xfId="2542" xr:uid="{CA664F08-7899-443C-81BA-BF2C66912794}"/>
    <cellStyle name="20% - Accent3 3 4" xfId="2195" xr:uid="{C281361B-F889-4582-90DC-87D47F713101}"/>
    <cellStyle name="20% - Accent3 4" xfId="1853" xr:uid="{5D92CC1A-D8D4-4FA1-A5D3-45784D31A7F0}"/>
    <cellStyle name="20% - Accent4" xfId="44" builtinId="42" customBuiltin="1"/>
    <cellStyle name="20% - Accent4 2" xfId="240" xr:uid="{B3AF5496-4650-4C49-B485-5A3E7B46BF37}"/>
    <cellStyle name="20% - Accent4 2 2" xfId="2400" xr:uid="{DC17A7A1-0455-4B99-9489-887B974998FD}"/>
    <cellStyle name="20% - Accent4 2 3" xfId="2543" xr:uid="{7991D763-8861-462F-9C0C-A24B826DFEB3}"/>
    <cellStyle name="20% - Accent4 2 4" xfId="2196" xr:uid="{6B41AF3B-F759-42E6-9970-A379B9454769}"/>
    <cellStyle name="20% - Accent4 3" xfId="241" xr:uid="{94C103A5-03B7-4CAF-A37D-8218AE0C641B}"/>
    <cellStyle name="20% - Accent4 3 2" xfId="2401" xr:uid="{8E14FC67-DE2E-4C6E-968C-29ED6641D750}"/>
    <cellStyle name="20% - Accent4 3 3" xfId="2544" xr:uid="{32A15012-C510-4E9F-A791-2B3141EFA3DA}"/>
    <cellStyle name="20% - Accent4 3 4" xfId="2197" xr:uid="{6ED5121D-8136-4A11-9CE1-76B303CCA658}"/>
    <cellStyle name="20% - Accent4 4" xfId="1857" xr:uid="{858577EC-E959-49D5-A92F-CB431A168456}"/>
    <cellStyle name="20% - Accent5" xfId="48" builtinId="46" customBuiltin="1"/>
    <cellStyle name="20% - Accent5 2" xfId="242" xr:uid="{CD81E1F1-2555-4A16-B123-7B1A2984F635}"/>
    <cellStyle name="20% - Accent5 2 2" xfId="2402" xr:uid="{0BA7248A-C2A9-46BA-A6BA-4B69B25189CD}"/>
    <cellStyle name="20% - Accent5 2 3" xfId="2545" xr:uid="{800A0F1D-981C-484B-A4E0-A0FB3DAABFC9}"/>
    <cellStyle name="20% - Accent5 2 4" xfId="2198" xr:uid="{CA6AFCBD-0380-4649-ADE6-DD58DC3908C7}"/>
    <cellStyle name="20% - Accent5 3" xfId="243" xr:uid="{9A5DEE44-FF42-491B-B1C8-AD33A71329C3}"/>
    <cellStyle name="20% - Accent5 3 2" xfId="2403" xr:uid="{CD117360-CAA4-4DDB-8A3F-D237C0D31CD6}"/>
    <cellStyle name="20% - Accent5 3 3" xfId="2546" xr:uid="{45598E9D-1E97-4955-856C-D4A0EA864C8B}"/>
    <cellStyle name="20% - Accent5 3 4" xfId="2199" xr:uid="{84686337-4575-4247-8B85-7531C68AD38C}"/>
    <cellStyle name="20% - Accent5 4" xfId="1861" xr:uid="{345E9548-7255-48E7-A2A5-BE5A25AC12EE}"/>
    <cellStyle name="20% - Accent6" xfId="52" builtinId="50" customBuiltin="1"/>
    <cellStyle name="20% - Accent6 2" xfId="244" xr:uid="{8036CFF7-3AAB-4BEB-A2E1-C3119C2A1108}"/>
    <cellStyle name="20% - Accent6 2 2" xfId="2404" xr:uid="{919F2D7E-315F-4D12-A62A-CA4DBD7F0A7A}"/>
    <cellStyle name="20% - Accent6 2 3" xfId="2547" xr:uid="{416ACE85-EE8A-4A0A-A280-77537F098CE2}"/>
    <cellStyle name="20% - Accent6 2 4" xfId="2200" xr:uid="{91AF1643-8B5F-4AC7-A015-453756D22793}"/>
    <cellStyle name="20% - Accent6 3" xfId="245" xr:uid="{2F8D6695-4381-437F-8B47-65E37CE89D65}"/>
    <cellStyle name="20% - Accent6 3 2" xfId="2405" xr:uid="{5ECF102D-DB0C-4482-9921-7C6D7953032E}"/>
    <cellStyle name="20% - Accent6 3 3" xfId="2548" xr:uid="{DE5D8A2A-DEC5-49BC-807F-FD2ABC382126}"/>
    <cellStyle name="20% - Accent6 3 4" xfId="2201" xr:uid="{B914D434-AF88-4D21-B1BC-0DABCAC4AA7D}"/>
    <cellStyle name="20% - Accent6 4" xfId="1865" xr:uid="{1A33A4E6-03E5-4452-B56C-D4C8DC519AA5}"/>
    <cellStyle name="20% - ส่วนที่ถูกเน้น1" xfId="2202" xr:uid="{CB0CC17E-E035-46CC-9FD2-0A412C9E55E9}"/>
    <cellStyle name="20% - ส่วนที่ถูกเน้น1 2" xfId="246" xr:uid="{1AC64731-BBED-4550-B5B3-599D2061860F}"/>
    <cellStyle name="20% - ส่วนที่ถูกเน้น2" xfId="2203" xr:uid="{33F8B3B4-3449-4345-B42F-4EE7966DD6EB}"/>
    <cellStyle name="20% - ส่วนที่ถูกเน้น2 2" xfId="247" xr:uid="{BB2FBCFB-2215-49DF-9556-3D8E2697589B}"/>
    <cellStyle name="20% - ส่วนที่ถูกเน้น3" xfId="2204" xr:uid="{1D92BD97-26DA-4983-9EDA-13EA4224EA74}"/>
    <cellStyle name="20% - ส่วนที่ถูกเน้น3 2" xfId="248" xr:uid="{875EE54D-7606-406A-93B6-56197F0A8F86}"/>
    <cellStyle name="20% - ส่วนที่ถูกเน้น4" xfId="2205" xr:uid="{858EE90D-A1D0-482D-A42E-B51A48B90A02}"/>
    <cellStyle name="20% - ส่วนที่ถูกเน้น4 2" xfId="249" xr:uid="{80F70D43-A1E4-4307-8905-714B346FCE8A}"/>
    <cellStyle name="20% - ส่วนที่ถูกเน้น5" xfId="2206" xr:uid="{D716168F-F735-4E4E-8108-80CEF2FDC2D7}"/>
    <cellStyle name="20% - ส่วนที่ถูกเน้น5 2" xfId="250" xr:uid="{6A75EFE7-A38B-4231-85B0-1ECAEA9BDC0E}"/>
    <cellStyle name="20% - ส่วนที่ถูกเน้น6" xfId="2207" xr:uid="{B1AF7FE7-33B9-4FEE-B338-D4F6714577EC}"/>
    <cellStyle name="20% - ส่วนที่ถูกเน้น6 2" xfId="251" xr:uid="{9AC64BDB-008A-4E3B-A025-E619290D39DD}"/>
    <cellStyle name="³f¹E[0]_laroux" xfId="252" xr:uid="{497E4303-47A5-4F1C-ACFC-533B59F0CA04}"/>
    <cellStyle name="³f¹ô_laroux" xfId="253" xr:uid="{6C48C4F9-1FEA-4302-A5C5-83A5AB3E5DD3}"/>
    <cellStyle name="40% - Accent1" xfId="33" builtinId="31" customBuiltin="1"/>
    <cellStyle name="40% - Accent1 2" xfId="254" xr:uid="{88FA7A43-7DEA-486B-9EB6-31C4F6D64167}"/>
    <cellStyle name="40% - Accent1 2 2" xfId="2406" xr:uid="{CEB2E6E1-B687-4F37-9320-EACBBDACE50E}"/>
    <cellStyle name="40% - Accent1 2 3" xfId="2549" xr:uid="{C4CBCB1D-5793-4F0D-9623-A20893CA3271}"/>
    <cellStyle name="40% - Accent1 2 4" xfId="2208" xr:uid="{A6EC8435-1D7D-4E04-BB44-7B339E6AB30D}"/>
    <cellStyle name="40% - Accent1 3" xfId="255" xr:uid="{20C67F6D-221C-4563-80DF-FBD57BD7906D}"/>
    <cellStyle name="40% - Accent1 3 2" xfId="2407" xr:uid="{DD45F66A-6457-42DE-9274-BA409AC7ADE2}"/>
    <cellStyle name="40% - Accent1 3 3" xfId="2550" xr:uid="{3D8054F9-E753-4934-A351-E940B33C5B47}"/>
    <cellStyle name="40% - Accent1 3 4" xfId="2209" xr:uid="{47050354-FD8D-4523-A3B9-28424D0F7ADC}"/>
    <cellStyle name="40% - Accent1 4" xfId="1846" xr:uid="{CD754D76-19D0-404D-80AB-6770CE7907A0}"/>
    <cellStyle name="40% - Accent2" xfId="37" builtinId="35" customBuiltin="1"/>
    <cellStyle name="40% - Accent2 2" xfId="256" xr:uid="{F6922157-620C-4CDC-9C4D-DEB27593FC80}"/>
    <cellStyle name="40% - Accent2 2 2" xfId="2408" xr:uid="{CE092235-8CEC-4E08-B8AF-447EA5B08E01}"/>
    <cellStyle name="40% - Accent2 2 3" xfId="2551" xr:uid="{0C77A173-3CF3-4BC2-80FE-9D491D77484C}"/>
    <cellStyle name="40% - Accent2 2 4" xfId="2210" xr:uid="{9155B55F-6C02-469F-9AEB-1D6F0F09DE87}"/>
    <cellStyle name="40% - Accent2 3" xfId="257" xr:uid="{060EC3C3-B32D-4422-98D1-C1FD0DCE5AFE}"/>
    <cellStyle name="40% - Accent2 3 2" xfId="2409" xr:uid="{9E061B64-7207-48EF-B27F-0D6E59B05786}"/>
    <cellStyle name="40% - Accent2 3 3" xfId="2552" xr:uid="{936771BE-2D30-4466-AD0B-7568DF98D73E}"/>
    <cellStyle name="40% - Accent2 3 4" xfId="2211" xr:uid="{95732270-B32F-4762-805F-39885B8F25DE}"/>
    <cellStyle name="40% - Accent2 4" xfId="1850" xr:uid="{CFA5F2B7-53BC-47CB-B1AA-7E2FFD73A17F}"/>
    <cellStyle name="40% - Accent3" xfId="41" builtinId="39" customBuiltin="1"/>
    <cellStyle name="40% - Accent3 2" xfId="258" xr:uid="{6B0ACA95-B1A4-449E-A5EC-93833E54A35C}"/>
    <cellStyle name="40% - Accent3 2 2" xfId="2410" xr:uid="{BB80EF42-6569-4051-8588-C5DC78082667}"/>
    <cellStyle name="40% - Accent3 2 3" xfId="2553" xr:uid="{A95AADC8-019D-430C-B4B3-055473A00313}"/>
    <cellStyle name="40% - Accent3 2 4" xfId="2212" xr:uid="{D35B33CE-76BF-4B20-B0C3-F9991EA83AE8}"/>
    <cellStyle name="40% - Accent3 3" xfId="259" xr:uid="{D2283090-E474-49EB-BE50-8E1C757BBD48}"/>
    <cellStyle name="40% - Accent3 3 2" xfId="2411" xr:uid="{53FF5539-95C0-4252-B4B3-C8335F73B9F2}"/>
    <cellStyle name="40% - Accent3 3 3" xfId="2554" xr:uid="{185F2F16-444B-4C6C-B93F-AAA8129D2922}"/>
    <cellStyle name="40% - Accent3 3 4" xfId="2213" xr:uid="{A4902EA3-46B4-4982-A53B-812AA1D4B9B7}"/>
    <cellStyle name="40% - Accent3 4" xfId="1854" xr:uid="{B30F14EC-87AF-4339-A4EC-797494E8429C}"/>
    <cellStyle name="40% - Accent4" xfId="45" builtinId="43" customBuiltin="1"/>
    <cellStyle name="40% - Accent4 2" xfId="260" xr:uid="{77730E4D-2639-4EF0-B4D6-7805E3CEB21E}"/>
    <cellStyle name="40% - Accent4 2 2" xfId="2412" xr:uid="{6AEC93E9-F8F2-4E96-B00C-84D1707B9F1B}"/>
    <cellStyle name="40% - Accent4 2 3" xfId="2555" xr:uid="{5E2AFE2D-839E-41BD-91BC-D085095C8719}"/>
    <cellStyle name="40% - Accent4 2 4" xfId="2214" xr:uid="{9A20153E-CF78-4247-BC09-44E979C3209D}"/>
    <cellStyle name="40% - Accent4 3" xfId="261" xr:uid="{BFA2B704-3C19-4015-A7A2-B15F2A127900}"/>
    <cellStyle name="40% - Accent4 3 2" xfId="2413" xr:uid="{F6C99EF1-DD1F-46FC-B6FA-47F179103A41}"/>
    <cellStyle name="40% - Accent4 3 3" xfId="2556" xr:uid="{7472FD05-A2C3-440B-B3DD-1B53215CB989}"/>
    <cellStyle name="40% - Accent4 3 4" xfId="2215" xr:uid="{2502BD82-B74E-4764-B492-E7367B27E59B}"/>
    <cellStyle name="40% - Accent4 4" xfId="1858" xr:uid="{A6C167A5-6FC2-463E-8E26-0363845CD2B0}"/>
    <cellStyle name="40% - Accent5" xfId="49" builtinId="47" customBuiltin="1"/>
    <cellStyle name="40% - Accent5 2" xfId="262" xr:uid="{E75E3879-3D09-43D9-AE6B-564624A32460}"/>
    <cellStyle name="40% - Accent5 2 2" xfId="2414" xr:uid="{65F54A2D-C79F-4AA1-8FDB-07D65708099D}"/>
    <cellStyle name="40% - Accent5 2 3" xfId="2557" xr:uid="{A86204CD-C0B6-4270-91F3-C3AC796E40D7}"/>
    <cellStyle name="40% - Accent5 2 4" xfId="2216" xr:uid="{010CDFF6-E7CA-489C-862B-01674B732B49}"/>
    <cellStyle name="40% - Accent5 3" xfId="263" xr:uid="{DAED9DDD-357D-4794-A6B3-74C32A71112C}"/>
    <cellStyle name="40% - Accent5 3 2" xfId="2415" xr:uid="{1EABA229-8C9E-46A0-9071-9151539A613B}"/>
    <cellStyle name="40% - Accent5 3 3" xfId="2558" xr:uid="{CF24147B-658F-4386-8570-3252DA1D76A5}"/>
    <cellStyle name="40% - Accent5 3 4" xfId="2217" xr:uid="{288481D0-D9A6-46CB-BA4D-0F9E424E5D92}"/>
    <cellStyle name="40% - Accent5 4" xfId="1862" xr:uid="{E5DB6057-7BC8-471A-BCAD-5AC638687161}"/>
    <cellStyle name="40% - Accent6" xfId="53" builtinId="51" customBuiltin="1"/>
    <cellStyle name="40% - Accent6 2" xfId="264" xr:uid="{9B4D7E24-A6A3-4B8E-ABCA-7E072732CEAB}"/>
    <cellStyle name="40% - Accent6 2 2" xfId="2416" xr:uid="{169199BB-393F-4DF3-B868-08B23AFFA28A}"/>
    <cellStyle name="40% - Accent6 2 3" xfId="2559" xr:uid="{999B655A-07F9-4B51-B5B4-F22822740855}"/>
    <cellStyle name="40% - Accent6 2 4" xfId="2218" xr:uid="{AB2EBB85-6C14-40F2-9810-0A31D4A5651B}"/>
    <cellStyle name="40% - Accent6 3" xfId="265" xr:uid="{1A6F1246-DF06-4A01-9B8B-8AB019F426BE}"/>
    <cellStyle name="40% - Accent6 3 2" xfId="2417" xr:uid="{BF9E5DB9-26C2-4A75-978F-8DEB8B614742}"/>
    <cellStyle name="40% - Accent6 3 3" xfId="2560" xr:uid="{6CDC410C-E527-4A47-A2EE-00017E3F3A96}"/>
    <cellStyle name="40% - Accent6 3 4" xfId="2219" xr:uid="{DA11EFA2-4FC9-4F58-A05A-9674B19AB1E7}"/>
    <cellStyle name="40% - Accent6 4" xfId="1866" xr:uid="{3A28825D-3AB0-4157-8498-6C2AEF239B13}"/>
    <cellStyle name="40% - ส่วนที่ถูกเน้น1" xfId="2220" xr:uid="{557F0229-6368-4738-B2F6-B5A7B6272204}"/>
    <cellStyle name="40% - ส่วนที่ถูกเน้น1 2" xfId="266" xr:uid="{B97189CF-C1FD-45BB-B7DD-639887B7578D}"/>
    <cellStyle name="40% - ส่วนที่ถูกเน้น2" xfId="2221" xr:uid="{D4CC29C4-92DE-49B5-B604-3FD76ABD65C7}"/>
    <cellStyle name="40% - ส่วนที่ถูกเน้น2 2" xfId="267" xr:uid="{BBC1F487-F780-4664-BC5A-6C2FF7D3448A}"/>
    <cellStyle name="40% - ส่วนที่ถูกเน้น3" xfId="2222" xr:uid="{6C275E5D-B1A6-482F-9A28-7F52281BAB30}"/>
    <cellStyle name="40% - ส่วนที่ถูกเน้น3 2" xfId="268" xr:uid="{AEAD7C6F-DF44-4A2E-9511-6171EC569BDF}"/>
    <cellStyle name="40% - ส่วนที่ถูกเน้น4" xfId="2223" xr:uid="{16AF0355-A18A-49C5-9237-638874458A4C}"/>
    <cellStyle name="40% - ส่วนที่ถูกเน้น4 2" xfId="269" xr:uid="{750DBDF4-A5F2-4127-929B-C906EBA284C3}"/>
    <cellStyle name="40% - ส่วนที่ถูกเน้น5" xfId="2224" xr:uid="{72E0B4A6-11D5-4F30-8C66-28E0AD59FD4A}"/>
    <cellStyle name="40% - ส่วนที่ถูกเน้น5 2" xfId="270" xr:uid="{5353A8FC-5FAB-4181-A300-9809D292B14C}"/>
    <cellStyle name="40% - ส่วนที่ถูกเน้น6" xfId="2225" xr:uid="{61D70935-DCB1-431A-9DB3-3BCF927147EB}"/>
    <cellStyle name="40% - ส่วนที่ถูกเน้น6 2" xfId="271" xr:uid="{887AAA90-7962-47B1-AB20-6EAC65B0F045}"/>
    <cellStyle name="594941.25" xfId="272" xr:uid="{B3EA76EC-01DA-4E29-A6EA-84B2A9023370}"/>
    <cellStyle name="60% - Accent1" xfId="34" builtinId="32" customBuiltin="1"/>
    <cellStyle name="60% - Accent1 2" xfId="273" xr:uid="{E8A66594-2321-4F23-B914-C81DB7CC9CEA}"/>
    <cellStyle name="60% - Accent1 2 2" xfId="2418" xr:uid="{F8C60465-48E8-4616-8187-87D27DF93A29}"/>
    <cellStyle name="60% - Accent1 2 3" xfId="2561" xr:uid="{9B174122-A1A7-46CB-B22C-635014502578}"/>
    <cellStyle name="60% - Accent1 2 4" xfId="2226" xr:uid="{388AA687-3D02-48B9-8817-7F4900A718C6}"/>
    <cellStyle name="60% - Accent1 3" xfId="274" xr:uid="{5798251B-F09B-41A8-9544-2367A350B6F4}"/>
    <cellStyle name="60% - Accent1 4" xfId="1847" xr:uid="{248146F3-B99F-47DA-8BE9-A7B5693BC56F}"/>
    <cellStyle name="60% - Accent2" xfId="38" builtinId="36" customBuiltin="1"/>
    <cellStyle name="60% - Accent2 2" xfId="275" xr:uid="{459F7742-B3F6-4E6A-8316-99960CECBFA6}"/>
    <cellStyle name="60% - Accent2 2 2" xfId="2419" xr:uid="{E86A6056-B69C-433A-B3F9-CD37B0B7F977}"/>
    <cellStyle name="60% - Accent2 2 3" xfId="2562" xr:uid="{58BA0AC0-38F7-491E-9E7A-6E76FB249601}"/>
    <cellStyle name="60% - Accent2 2 4" xfId="2227" xr:uid="{C3D33F48-CFFB-4CDB-B497-67A4C3B16862}"/>
    <cellStyle name="60% - Accent2 3" xfId="276" xr:uid="{62ED5EA3-E183-44E0-AF6A-9084E091F01B}"/>
    <cellStyle name="60% - Accent2 4" xfId="1851" xr:uid="{1467FA98-9584-477D-9B99-EC24C3F12F99}"/>
    <cellStyle name="60% - Accent3" xfId="42" builtinId="40" customBuiltin="1"/>
    <cellStyle name="60% - Accent3 2" xfId="277" xr:uid="{A7B451C8-67B6-4201-BB96-A287AF362D87}"/>
    <cellStyle name="60% - Accent3 2 2" xfId="2420" xr:uid="{0245BA15-864C-40E5-B09B-ACB4193DB2AF}"/>
    <cellStyle name="60% - Accent3 2 3" xfId="2563" xr:uid="{7564E9F9-A0F3-4FDF-ABFB-7C674B6F272F}"/>
    <cellStyle name="60% - Accent3 2 4" xfId="2228" xr:uid="{FEB381EC-DFD7-424C-92DC-B58EAB705DD1}"/>
    <cellStyle name="60% - Accent3 3" xfId="278" xr:uid="{8E13B11A-97A6-4E26-8414-DF46B85094FD}"/>
    <cellStyle name="60% - Accent3 4" xfId="1855" xr:uid="{13705D4C-05E4-4D80-BD59-F25BBA8BE74C}"/>
    <cellStyle name="60% - Accent4" xfId="46" builtinId="44" customBuiltin="1"/>
    <cellStyle name="60% - Accent4 2" xfId="279" xr:uid="{76F849B1-2B2B-4CC6-B47B-879713618A69}"/>
    <cellStyle name="60% - Accent4 2 2" xfId="2421" xr:uid="{F4B28D3B-38FF-4D14-BE82-EA6FDF5AE4F8}"/>
    <cellStyle name="60% - Accent4 2 3" xfId="2564" xr:uid="{CD31B5FE-B3BA-45EC-9B65-D71366130849}"/>
    <cellStyle name="60% - Accent4 2 4" xfId="2229" xr:uid="{EA03D5AC-2663-4B2E-8AF6-BA3BA4C850B7}"/>
    <cellStyle name="60% - Accent4 3" xfId="280" xr:uid="{55BE2E87-165A-4A5B-8AFC-C653BD74515B}"/>
    <cellStyle name="60% - Accent4 4" xfId="1859" xr:uid="{EFF17B0A-9E05-4F39-AD89-DEF606CDE48E}"/>
    <cellStyle name="60% - Accent5" xfId="50" builtinId="48" customBuiltin="1"/>
    <cellStyle name="60% - Accent5 2" xfId="281" xr:uid="{16648978-5DAE-4A98-A522-78508E0CC20F}"/>
    <cellStyle name="60% - Accent5 2 2" xfId="2422" xr:uid="{414A2859-895C-48FB-92D5-EE68CBAA14F7}"/>
    <cellStyle name="60% - Accent5 2 3" xfId="2565" xr:uid="{97D3E2EE-A55E-4CDA-B906-C3600801E295}"/>
    <cellStyle name="60% - Accent5 2 4" xfId="2230" xr:uid="{E4A02EBF-7CEB-4F1E-A0AB-BA5FF3C460E3}"/>
    <cellStyle name="60% - Accent5 3" xfId="282" xr:uid="{235907D9-2E7B-4147-830A-B6589D740384}"/>
    <cellStyle name="60% - Accent5 4" xfId="1863" xr:uid="{0F0B4CA6-0B7A-4D19-94B4-D3CED2E9C811}"/>
    <cellStyle name="60% - Accent6" xfId="54" builtinId="52" customBuiltin="1"/>
    <cellStyle name="60% - Accent6 2" xfId="283" xr:uid="{322BB56C-16BB-4095-A413-8BB3FABD74D1}"/>
    <cellStyle name="60% - Accent6 2 2" xfId="2423" xr:uid="{C1D2BF63-71DF-4B57-846F-746C8DD2A1E4}"/>
    <cellStyle name="60% - Accent6 2 3" xfId="2566" xr:uid="{1AF6A43A-A14D-4197-9206-2500E4F47D93}"/>
    <cellStyle name="60% - Accent6 2 4" xfId="2231" xr:uid="{7F6539D1-E79D-4B3B-AE33-F0D69AB4D44B}"/>
    <cellStyle name="60% - Accent6 3" xfId="284" xr:uid="{6F8887CC-5A60-4ABB-BA93-E26C623714A3}"/>
    <cellStyle name="60% - Accent6 4" xfId="1867" xr:uid="{E8D0EB37-C7A8-4277-A23C-C38E5AAB3274}"/>
    <cellStyle name="60% - ส่วนที่ถูกเน้น1" xfId="2232" xr:uid="{6C7E3468-D407-43FE-A8B7-359EDA570B66}"/>
    <cellStyle name="60% - ส่วนที่ถูกเน้น1 2" xfId="285" xr:uid="{F7B3437F-466E-4154-AD7F-3A616DD756B2}"/>
    <cellStyle name="60% - ส่วนที่ถูกเน้น2" xfId="2233" xr:uid="{0BC8B2D3-083F-4F1E-BE4A-C84A8ACDD2FF}"/>
    <cellStyle name="60% - ส่วนที่ถูกเน้น2 2" xfId="286" xr:uid="{BDE508AE-70E3-4A47-9C08-71941A5033FC}"/>
    <cellStyle name="60% - ส่วนที่ถูกเน้น3" xfId="2234" xr:uid="{D67B8B00-4AF5-4145-B1AC-F4662FEEF96E}"/>
    <cellStyle name="60% - ส่วนที่ถูกเน้น3 2" xfId="287" xr:uid="{C7CE3C7E-AE1F-4BE9-8E95-B91439A025F4}"/>
    <cellStyle name="60% - ส่วนที่ถูกเน้น4" xfId="2235" xr:uid="{C9AC7437-502C-415C-878B-9A7C0FE549CF}"/>
    <cellStyle name="60% - ส่วนที่ถูกเน้น4 2" xfId="288" xr:uid="{95CAE6CB-952D-420A-8E9E-218BB1EC9D0B}"/>
    <cellStyle name="60% - ส่วนที่ถูกเน้น5" xfId="2236" xr:uid="{0F4BBE40-3AC6-40EC-915F-A50F740B2E9B}"/>
    <cellStyle name="60% - ส่วนที่ถูกเน้น5 2" xfId="289" xr:uid="{57092BD0-7C2B-457F-90BB-A479920467DB}"/>
    <cellStyle name="60% - ส่วนที่ถูกเน้น6" xfId="2237" xr:uid="{C88AA553-AA27-427F-A674-21F1B07A8EF9}"/>
    <cellStyle name="60% - ส่วนที่ถูกเน้น6 2" xfId="290" xr:uid="{C83E710A-F898-4E34-9866-A7A11961368E}"/>
    <cellStyle name="75" xfId="291" xr:uid="{4849FBDD-1711-4015-84B1-7A774DBB1F3D}"/>
    <cellStyle name="75 2" xfId="292" xr:uid="{3D0C427C-5FE1-45B5-8B51-6B16FE24AD95}"/>
    <cellStyle name="75 2 2" xfId="293" xr:uid="{9F33C364-5DC2-4CF2-9C66-6C6D1E1929BE}"/>
    <cellStyle name="75 3" xfId="294" xr:uid="{1AB22488-2B9F-4095-8D2B-A8FF2CE25F91}"/>
    <cellStyle name="75 4" xfId="295" xr:uid="{B782049F-E6E1-4226-8FB4-C1B6750D1E78}"/>
    <cellStyle name="75 5" xfId="296" xr:uid="{8B1E44C4-ED00-4BC6-9C86-A444B65CE6E8}"/>
    <cellStyle name="a_QTR94_95_1ฟ๙ศธบ๑ณปฟช (2)" xfId="297" xr:uid="{2AAAB91A-F58D-4989-B2CB-1ABD328B4A88}"/>
    <cellStyle name="AA FRAME" xfId="298" xr:uid="{6FAC3D40-6AE4-4B5E-A083-D6E3BD2F4830}"/>
    <cellStyle name="AA HEADING" xfId="299" xr:uid="{8109965B-7D82-4D21-B09F-BCFD72E75E06}"/>
    <cellStyle name="AA INITIALS" xfId="300" xr:uid="{C7A480E6-2719-4E2F-AAC9-9D1D2701F50B}"/>
    <cellStyle name="AA INPUT" xfId="301" xr:uid="{3F24E729-1A9F-4FD4-B725-3188DF8EFC18}"/>
    <cellStyle name="AA LOCK" xfId="302" xr:uid="{BE998EE9-570B-45E5-8481-217E8138DA40}"/>
    <cellStyle name="AA MGR NAME" xfId="303" xr:uid="{A534AF11-2A1E-48BB-9BB2-718F96992CDD}"/>
    <cellStyle name="AA NORMAL" xfId="304" xr:uid="{0D490961-D4B2-4573-8D63-6410F41E13B3}"/>
    <cellStyle name="AA NUMBER" xfId="305" xr:uid="{AAA2D438-3606-4377-BA0A-89B40440135D}"/>
    <cellStyle name="AA NUMBER2" xfId="306" xr:uid="{B474F4E4-8BBA-43FF-A437-9D7D6A4EB5F6}"/>
    <cellStyle name="AA QUESTION" xfId="307" xr:uid="{F0311240-60EC-4217-8E8A-DE726C10FEE1}"/>
    <cellStyle name="AA SHADE" xfId="308" xr:uid="{B22133D1-1700-4357-8D56-F71954CB71F3}"/>
    <cellStyle name="Accent1" xfId="31" builtinId="29" customBuiltin="1"/>
    <cellStyle name="Accent1 - 20%" xfId="309" xr:uid="{BBD4B98B-F113-4DCF-BF66-ED6A9BEE44B9}"/>
    <cellStyle name="Accent1 - 40%" xfId="310" xr:uid="{D9367531-59C1-4650-9689-823C975ED9EA}"/>
    <cellStyle name="Accent1 - 60%" xfId="311" xr:uid="{C4758C01-6A13-4BBC-B87D-21692429AD23}"/>
    <cellStyle name="Accent1 10" xfId="1889" xr:uid="{DEE23A1C-62B4-427F-B4A8-970C2B198224}"/>
    <cellStyle name="Accent1 2" xfId="312" xr:uid="{FC730DFC-F223-404A-80B6-93DDC1D0140D}"/>
    <cellStyle name="Accent1 2 2" xfId="2424" xr:uid="{3E7A9613-DAA3-46D0-8835-094298D2C0CF}"/>
    <cellStyle name="Accent1 2 3" xfId="2567" xr:uid="{4760FCB4-99B0-4B29-8D69-7542A4F02306}"/>
    <cellStyle name="Accent1 2 4" xfId="2238" xr:uid="{739E134A-E357-492C-9C46-EBA305F71E8E}"/>
    <cellStyle name="Accent1 3" xfId="313" xr:uid="{4C038715-8D19-44B1-B0F2-57C9238FC7BF}"/>
    <cellStyle name="Accent1 4" xfId="314" xr:uid="{4D8BF676-DEA8-42F1-AC9B-5CA83133D5B4}"/>
    <cellStyle name="Accent1 5" xfId="315" xr:uid="{5D94138D-E15B-4FEF-8FA2-942A7F4782F9}"/>
    <cellStyle name="Accent1 6" xfId="316" xr:uid="{D71F4AB6-0BE8-42E6-B94D-270875812C02}"/>
    <cellStyle name="Accent1 7" xfId="1844" xr:uid="{AA3BD023-2514-4CF8-B6F1-F0B38DDEF497}"/>
    <cellStyle name="Accent1 8" xfId="1874" xr:uid="{B254A8BA-56ED-48BB-8389-C1774E92B4B8}"/>
    <cellStyle name="Accent1 9" xfId="1871" xr:uid="{83DB14A9-D281-4262-B0C0-32E6C6BCA098}"/>
    <cellStyle name="Accent2" xfId="35" builtinId="33" customBuiltin="1"/>
    <cellStyle name="Accent2 - 20%" xfId="317" xr:uid="{124D0C4B-19AB-49FF-AA2D-3B99963F306D}"/>
    <cellStyle name="Accent2 - 40%" xfId="318" xr:uid="{FBBA6078-1DF4-4B3C-88C4-30441A61881C}"/>
    <cellStyle name="Accent2 - 60%" xfId="319" xr:uid="{740F398D-F2DB-405F-8DE9-6089B4605C87}"/>
    <cellStyle name="Accent2 10" xfId="1878" xr:uid="{791803A8-004B-42F6-8F85-0978C35AE535}"/>
    <cellStyle name="Accent2 2" xfId="320" xr:uid="{3790F69D-15A4-4102-8A28-0D234E84CE86}"/>
    <cellStyle name="Accent2 2 2" xfId="2425" xr:uid="{3660B15A-6F8C-48CB-B705-2C53E5E47C3E}"/>
    <cellStyle name="Accent2 2 3" xfId="2568" xr:uid="{7A113E09-2198-4A91-B3AD-49E2815E549A}"/>
    <cellStyle name="Accent2 2 4" xfId="2239" xr:uid="{D2FB3E75-223E-41E1-A752-66CCF5558CE6}"/>
    <cellStyle name="Accent2 3" xfId="321" xr:uid="{160574BC-CEA4-4DB4-80E9-DA134A059A69}"/>
    <cellStyle name="Accent2 4" xfId="322" xr:uid="{4FE2D812-9FFE-43E2-A131-8E7D0FD0C647}"/>
    <cellStyle name="Accent2 5" xfId="323" xr:uid="{7E87E4A0-A3FD-491A-9281-272BC623B043}"/>
    <cellStyle name="Accent2 6" xfId="324" xr:uid="{92B66240-D463-483C-B774-A9E1331D92A1}"/>
    <cellStyle name="Accent2 7" xfId="1848" xr:uid="{61680854-2A4D-41F6-9FDC-273AB3F87797}"/>
    <cellStyle name="Accent2 8" xfId="1877" xr:uid="{2CBC693A-00D5-4A44-A83A-00F8CBAB280F}"/>
    <cellStyle name="Accent2 9" xfId="1881" xr:uid="{0EA4E125-9AB3-4653-BB37-46CE7315B9C8}"/>
    <cellStyle name="Accent3" xfId="39" builtinId="37" customBuiltin="1"/>
    <cellStyle name="Accent3 - 20%" xfId="325" xr:uid="{6A7B160D-5B27-4CED-A0EB-D0598A32BB0D}"/>
    <cellStyle name="Accent3 - 40%" xfId="326" xr:uid="{2F6BFE86-CF76-4F94-9558-8FF877A88888}"/>
    <cellStyle name="Accent3 - 60%" xfId="327" xr:uid="{2354D950-2686-4B9F-85CC-CF1E0D3C894E}"/>
    <cellStyle name="Accent3 10" xfId="1875" xr:uid="{AF04527C-3002-40DE-BAF8-F6DDD46223BC}"/>
    <cellStyle name="Accent3 2" xfId="328" xr:uid="{73D54EF3-A7EC-4DFE-82FC-29E4150F9189}"/>
    <cellStyle name="Accent3 2 2" xfId="2426" xr:uid="{13E09CDF-CF89-4E23-AD30-90E7F3913C8F}"/>
    <cellStyle name="Accent3 2 3" xfId="2569" xr:uid="{911E1013-FAA5-4CC1-BDAC-9CF3DD607616}"/>
    <cellStyle name="Accent3 2 4" xfId="2240" xr:uid="{5EFB7511-F81A-4B85-8540-E660A49E6786}"/>
    <cellStyle name="Accent3 3" xfId="329" xr:uid="{0FAEF6C7-A158-496B-9C3C-0DD7BB5C26C0}"/>
    <cellStyle name="Accent3 4" xfId="330" xr:uid="{84E9C1DD-5FA3-41C0-A2B0-2D39A791BAEF}"/>
    <cellStyle name="Accent3 5" xfId="331" xr:uid="{E9EB1E1F-352E-4FEF-8CAD-5C0C942C250C}"/>
    <cellStyle name="Accent3 6" xfId="332" xr:uid="{A1D08CAD-219D-44FD-96D4-0AE4B132D53D}"/>
    <cellStyle name="Accent3 7" xfId="1852" xr:uid="{3E500BEF-BCE3-43FF-B347-01AE99A43CFA}"/>
    <cellStyle name="Accent3 8" xfId="1879" xr:uid="{2911D46C-CF2D-4FC6-BD57-BA9AD0F7C0DB}"/>
    <cellStyle name="Accent3 9" xfId="1885" xr:uid="{8E11D9CA-0DFE-4501-BC14-DAEB63E2572B}"/>
    <cellStyle name="Accent4" xfId="43" builtinId="41" customBuiltin="1"/>
    <cellStyle name="Accent4 - 20%" xfId="333" xr:uid="{05FCA2BA-EAE4-490E-A90A-F4C6C253557B}"/>
    <cellStyle name="Accent4 - 40%" xfId="334" xr:uid="{CF92AB5E-B24C-4862-B0F8-915F14015123}"/>
    <cellStyle name="Accent4 - 60%" xfId="335" xr:uid="{FA18CD64-19E4-45F0-9819-3B1D26361AEE}"/>
    <cellStyle name="Accent4 10" xfId="1886" xr:uid="{6E92FDCE-10AA-4B71-A630-024593C7E4B8}"/>
    <cellStyle name="Accent4 2" xfId="336" xr:uid="{3048FC59-9A89-4A0E-BCE7-63307D98972A}"/>
    <cellStyle name="Accent4 2 2" xfId="2427" xr:uid="{1938AB49-6B56-46B6-876E-93A9EDFF5E4E}"/>
    <cellStyle name="Accent4 2 3" xfId="2570" xr:uid="{89093DFE-D736-472F-89C4-FCF3D070144E}"/>
    <cellStyle name="Accent4 2 4" xfId="2241" xr:uid="{E8C9E0F7-3E37-47AE-A3E0-26065D1D8AB8}"/>
    <cellStyle name="Accent4 3" xfId="337" xr:uid="{1FD63D84-3734-42A2-942F-117A48CEE516}"/>
    <cellStyle name="Accent4 4" xfId="338" xr:uid="{A997C1FC-53A9-452C-9D38-2F7A815BAC46}"/>
    <cellStyle name="Accent4 5" xfId="339" xr:uid="{A6C9DBFF-CCEE-41B5-8857-328FE56550BA}"/>
    <cellStyle name="Accent4 6" xfId="340" xr:uid="{E73CFD38-D0FD-4A3C-A02C-E48B7FB97B27}"/>
    <cellStyle name="Accent4 7" xfId="1856" xr:uid="{FF6EA7FF-79B7-4FDF-8817-9ACA22A2DB81}"/>
    <cellStyle name="Accent4 8" xfId="1882" xr:uid="{A81E4638-28BE-4037-9FCE-6DE6BF80B10E}"/>
    <cellStyle name="Accent4 9" xfId="1876" xr:uid="{B7960720-0098-4157-A689-B3FD30122512}"/>
    <cellStyle name="Accent5" xfId="47" builtinId="45" customBuiltin="1"/>
    <cellStyle name="Accent5 - 20%" xfId="341" xr:uid="{3B7CBA42-AD5D-447D-8D65-EE72E96D1D2D}"/>
    <cellStyle name="Accent5 - 40%" xfId="342" xr:uid="{F0F597E9-BC9E-4A0F-AAD6-72970C467050}"/>
    <cellStyle name="Accent5 - 60%" xfId="343" xr:uid="{CB13AC50-64D5-4CAD-A8A1-F901B8E10A0C}"/>
    <cellStyle name="Accent5 10" xfId="1883" xr:uid="{073B807A-77A1-4914-BF6C-2228B76049A3}"/>
    <cellStyle name="Accent5 2" xfId="344" xr:uid="{EAE26C87-0DBB-4BDD-B6E9-E00EE3FEA112}"/>
    <cellStyle name="Accent5 2 2" xfId="2428" xr:uid="{0746831D-5A96-499A-90A8-A1DC2E48B37B}"/>
    <cellStyle name="Accent5 2 3" xfId="2571" xr:uid="{3A4E0DB6-1BA5-408B-925E-5653C18958C8}"/>
    <cellStyle name="Accent5 2 4" xfId="2242" xr:uid="{640D7197-7DE9-4EC4-A308-F1CDAFC139D9}"/>
    <cellStyle name="Accent5 3" xfId="345" xr:uid="{F035B3F8-4220-4AFF-9BEF-B9A1882EFD92}"/>
    <cellStyle name="Accent5 4" xfId="346" xr:uid="{1C50E547-CC02-4521-82DD-7BFC1A3A0269}"/>
    <cellStyle name="Accent5 5" xfId="347" xr:uid="{7C96F5DF-496B-4150-9C5F-E6148B250F5E}"/>
    <cellStyle name="Accent5 6" xfId="348" xr:uid="{0CC58940-0FDA-4F16-9A07-7824A45D51C6}"/>
    <cellStyle name="Accent5 7" xfId="1860" xr:uid="{516FC6B2-E9F5-40A2-8C54-41160A8DB65C}"/>
    <cellStyle name="Accent5 8" xfId="1884" xr:uid="{5F1A3962-9C63-46A8-AA68-960C10A6B03F}"/>
    <cellStyle name="Accent5 9" xfId="1880" xr:uid="{C3DB35EB-C7A0-48EF-AFE8-C974474A3B0B}"/>
    <cellStyle name="Accent6" xfId="51" builtinId="49" customBuiltin="1"/>
    <cellStyle name="Accent6 - 20%" xfId="349" xr:uid="{C99913A0-5462-4FB6-B0C6-054F64905795}"/>
    <cellStyle name="Accent6 - 40%" xfId="350" xr:uid="{00D6B615-3A86-430A-BFF9-BB923726B020}"/>
    <cellStyle name="Accent6 - 60%" xfId="351" xr:uid="{0E0CAE8E-18BA-4345-B48D-75B99B4014D5}"/>
    <cellStyle name="Accent6 10" xfId="1894" xr:uid="{F40B9F52-2AD1-4241-89E4-464485FDC91F}"/>
    <cellStyle name="Accent6 2" xfId="352" xr:uid="{A7C1327B-7DD4-470C-A6FB-5161C88B8F73}"/>
    <cellStyle name="Accent6 2 2" xfId="2429" xr:uid="{7ECD0E7A-1500-49C2-B990-DD6F6A56A493}"/>
    <cellStyle name="Accent6 2 3" xfId="2572" xr:uid="{227330D4-066B-4CC1-934E-C805634CB43D}"/>
    <cellStyle name="Accent6 2 4" xfId="2243" xr:uid="{3ECDDF49-37BA-489F-A013-5F6EC3DC8008}"/>
    <cellStyle name="Accent6 3" xfId="353" xr:uid="{050E9177-E894-4C5B-B632-B1ED289C62C0}"/>
    <cellStyle name="Accent6 4" xfId="354" xr:uid="{94842C11-484A-437D-A033-4C45616AD611}"/>
    <cellStyle name="Accent6 5" xfId="355" xr:uid="{67BCD53E-0641-42A6-A5FE-050847B98A70}"/>
    <cellStyle name="Accent6 6" xfId="356" xr:uid="{D0B96D3F-8442-424C-8F61-FFAAF2FB517C}"/>
    <cellStyle name="Accent6 7" xfId="1864" xr:uid="{E877FDD4-C31D-4E4B-90E2-9BE19AADE424}"/>
    <cellStyle name="Accent6 8" xfId="1887" xr:uid="{A5091CE2-D223-4759-B3CD-73559966249E}"/>
    <cellStyle name="Accent6 9" xfId="1891" xr:uid="{49DC1E41-E471-46D7-9890-67244528949A}"/>
    <cellStyle name="Bad" xfId="21" builtinId="27" customBuiltin="1"/>
    <cellStyle name="Bad 2" xfId="357" xr:uid="{9CB6725D-BC91-4313-8043-01D65851BB3B}"/>
    <cellStyle name="Bad 2 2" xfId="2430" xr:uid="{8DF85F7D-8E2B-4257-9606-39770C626A04}"/>
    <cellStyle name="Bad 2 3" xfId="2573" xr:uid="{66EBA02C-DC28-4F26-8A2B-4968EAA34C45}"/>
    <cellStyle name="Bad 2 4" xfId="2244" xr:uid="{12C89AB1-6729-47F1-A647-693EA7B9A834}"/>
    <cellStyle name="Bad 3" xfId="358" xr:uid="{5F8F1AB7-A086-4520-813F-C1B388F711EA}"/>
    <cellStyle name="Bad 4" xfId="1833" xr:uid="{CF865BE8-B542-4AD3-91C0-346614F7AAFC}"/>
    <cellStyle name="BL - Style2" xfId="2245" xr:uid="{A81B631D-4E8A-4430-BA0D-8A4353D2505B}"/>
    <cellStyle name="BOLD10 - Style1" xfId="2246" xr:uid="{2AC25B7D-C508-4B6E-A3E4-D8DD2AF32A68}"/>
    <cellStyle name="BOLD12 - Style3" xfId="2247" xr:uid="{BB04AE2F-C7AC-4107-A20B-C88DE9FF4B70}"/>
    <cellStyle name="Border" xfId="359" xr:uid="{3F0EF344-5C2B-41F2-B998-4897D7B32F26}"/>
    <cellStyle name="Border 2" xfId="360" xr:uid="{51BF961E-4426-4CD4-898C-B64D9D2F31D7}"/>
    <cellStyle name="Border 2 2" xfId="2431" xr:uid="{E4127EA0-AFEA-40F4-9BE4-C2F375CE7770}"/>
    <cellStyle name="Border 2 3" xfId="2574" xr:uid="{43E2C659-F508-4A00-8925-BC2A38682B8C}"/>
    <cellStyle name="Border 2 4" xfId="2248" xr:uid="{E1342055-1286-4D54-9CBF-2E87FB41BFCC}"/>
    <cellStyle name="Calc Currency (0)" xfId="361" xr:uid="{B71D93C0-CCEF-4568-A802-AA8B73845233}"/>
    <cellStyle name="Calc Currency (0) 2" xfId="362" xr:uid="{545F65F7-B063-4D0D-8360-BB30DA270721}"/>
    <cellStyle name="Calc Currency (2)" xfId="363" xr:uid="{1F2C203D-0989-4F8B-B67C-07526E7082F1}"/>
    <cellStyle name="Calc Percent (0)" xfId="364" xr:uid="{4EFE42EC-BA28-4DBF-9C2A-FF988EF123FA}"/>
    <cellStyle name="Calc Percent (1)" xfId="365" xr:uid="{984470FD-B1D6-4902-BA46-95A5ADA974E7}"/>
    <cellStyle name="Calc Percent (2)" xfId="366" xr:uid="{6885CF02-F5F7-4AB4-9B3C-137A0E4106A7}"/>
    <cellStyle name="Calc Units (0)" xfId="367" xr:uid="{31076028-32C0-4A10-BEC3-77A158804987}"/>
    <cellStyle name="Calc Units (1)" xfId="368" xr:uid="{FEE8C344-8906-4F14-ABDC-EE134F64FF8A}"/>
    <cellStyle name="Calc Units (2)" xfId="369" xr:uid="{70899AA0-F3C4-42D0-B48C-93C458D269B7}"/>
    <cellStyle name="Calculation" xfId="25" builtinId="22" customBuiltin="1"/>
    <cellStyle name="Calculation 2" xfId="370" xr:uid="{BEAFAA9A-922C-4C74-8EE8-46E285B914C3}"/>
    <cellStyle name="Calculation 2 2" xfId="2432" xr:uid="{10689245-5D4E-43DC-9341-CB42467B4A47}"/>
    <cellStyle name="Calculation 2 3" xfId="2575" xr:uid="{BA590DCD-5433-4320-875E-E5DA81003A19}"/>
    <cellStyle name="Calculation 2 4" xfId="2249" xr:uid="{6F9090F7-0325-4AF7-9A8B-DB9C7ED65766}"/>
    <cellStyle name="Calculation 3" xfId="371" xr:uid="{82A54565-51C9-4F56-8695-51F85104313E}"/>
    <cellStyle name="Calculation 4" xfId="1837" xr:uid="{C92DC880-72C0-4974-BF99-1F75E46207FD}"/>
    <cellStyle name="Check Cell" xfId="27" builtinId="23" customBuiltin="1"/>
    <cellStyle name="Check Cell 2" xfId="372" xr:uid="{AC450BCA-394D-4584-AF82-60D626B1F946}"/>
    <cellStyle name="Check Cell 2 2" xfId="2433" xr:uid="{3F215A2C-57F4-4B2C-87A1-3C774BFF17B2}"/>
    <cellStyle name="Check Cell 2 3" xfId="2576" xr:uid="{66819142-6A2A-4E87-B35A-5881AFFA6384}"/>
    <cellStyle name="Check Cell 2 4" xfId="2250" xr:uid="{E9BCBC89-33AA-494A-AE8E-58743F84534A}"/>
    <cellStyle name="Check Cell 3" xfId="373" xr:uid="{6B2DC782-7CDA-49AE-8262-981E49FB0B87}"/>
    <cellStyle name="Check Cell 4" xfId="1839" xr:uid="{5C9E924D-7C7E-4B9D-B687-1E4D58A8F4DD}"/>
    <cellStyle name="Column Heading" xfId="374" xr:uid="{263E814F-1A3B-48FE-8782-812D04762334}"/>
    <cellStyle name="Comma" xfId="1" builtinId="3"/>
    <cellStyle name="Comma  - Style1" xfId="376" xr:uid="{2991635E-9093-4594-A989-97AC3864F021}"/>
    <cellStyle name="Comma  - Style1 2" xfId="2434" xr:uid="{CAF3C5AA-C119-4E18-842A-115F13628ACF}"/>
    <cellStyle name="Comma  - Style1 3" xfId="2577" xr:uid="{8F198E43-5C08-4DA3-98AC-7D37D154E524}"/>
    <cellStyle name="Comma  - Style1 4" xfId="2251" xr:uid="{55F11B83-6015-448A-B7AD-FFC7BF4143D7}"/>
    <cellStyle name="Comma  - Style2" xfId="377" xr:uid="{5DB970C3-6D58-4D68-BA73-51457FA2A4BA}"/>
    <cellStyle name="Comma  - Style2 2" xfId="2435" xr:uid="{E96570ED-1A6A-488A-8D1A-A7FD28463013}"/>
    <cellStyle name="Comma  - Style2 3" xfId="2578" xr:uid="{ABD42269-96D6-49E1-AFA4-BF9381D3EE01}"/>
    <cellStyle name="Comma  - Style2 4" xfId="2252" xr:uid="{DD942BBF-90A7-4D29-A2FC-8F415E90E963}"/>
    <cellStyle name="Comma  - Style3" xfId="378" xr:uid="{23B0AE70-1503-45FA-BE7D-ACF6D81FC504}"/>
    <cellStyle name="Comma  - Style3 2" xfId="2436" xr:uid="{2ECEA2CC-EEF9-4D39-99C8-FE011183E0D4}"/>
    <cellStyle name="Comma  - Style3 3" xfId="2579" xr:uid="{3A89A662-846C-4E6F-9443-C9E3CD61EC33}"/>
    <cellStyle name="Comma  - Style3 4" xfId="2253" xr:uid="{8E93E7BE-838E-4F62-A2E6-75BC21DCA731}"/>
    <cellStyle name="Comma  - Style4" xfId="379" xr:uid="{8BA88D30-696C-4B28-922A-96C9A01B8871}"/>
    <cellStyle name="Comma  - Style4 2" xfId="2437" xr:uid="{138F90B9-0B0B-4BDE-9BD7-D89810B89415}"/>
    <cellStyle name="Comma  - Style4 3" xfId="2580" xr:uid="{16143D08-5FE0-4F7E-AC75-40952005BEB9}"/>
    <cellStyle name="Comma  - Style4 4" xfId="2254" xr:uid="{378BA86E-9652-4D09-9423-BE0DA23B1984}"/>
    <cellStyle name="Comma  - Style5" xfId="380" xr:uid="{9C0BB917-C590-4419-8E1F-9228A1A4FF7B}"/>
    <cellStyle name="Comma  - Style5 2" xfId="2438" xr:uid="{5A5BE1DA-3BBC-4804-8E70-1CBD66EF95A7}"/>
    <cellStyle name="Comma  - Style5 3" xfId="2581" xr:uid="{77E96C0D-C9EE-4183-A395-581A16B34D81}"/>
    <cellStyle name="Comma  - Style5 4" xfId="2255" xr:uid="{0C8A02E0-7661-4DC6-8C20-18D786E3D4DB}"/>
    <cellStyle name="Comma  - Style6" xfId="381" xr:uid="{EF236C44-52E9-44F4-A60D-473549066A6D}"/>
    <cellStyle name="Comma  - Style6 2" xfId="2439" xr:uid="{D4D04FC6-4E4F-414E-834E-066AC6F36C3E}"/>
    <cellStyle name="Comma  - Style6 3" xfId="2582" xr:uid="{A1627671-9960-45D4-A46C-E3B33384802B}"/>
    <cellStyle name="Comma  - Style6 4" xfId="2256" xr:uid="{6EE696BE-3A09-4C86-BDDE-39EAC3B3262D}"/>
    <cellStyle name="Comma  - Style7" xfId="382" xr:uid="{970BDD25-102C-4B1A-A000-C80B09C7B8A8}"/>
    <cellStyle name="Comma  - Style7 2" xfId="2440" xr:uid="{A0EC84D7-33B9-4CBC-8A92-845D88348D99}"/>
    <cellStyle name="Comma  - Style7 3" xfId="2583" xr:uid="{BFF7AB94-630E-44CA-83E2-A0A2AA2F2738}"/>
    <cellStyle name="Comma  - Style7 4" xfId="2257" xr:uid="{A9A9F534-8C96-48B2-B19B-03FAAC327756}"/>
    <cellStyle name="Comma  - Style8" xfId="383" xr:uid="{AF7FCBB4-A07E-4F31-9C7A-402FBBCA33DB}"/>
    <cellStyle name="Comma  - Style8 2" xfId="2441" xr:uid="{395BEF5F-9978-44AF-A3DE-D9B2608D00E8}"/>
    <cellStyle name="Comma  - Style8 3" xfId="2584" xr:uid="{9BCE1E98-89B2-4186-A631-5BBC5F3FBBDB}"/>
    <cellStyle name="Comma  - Style8 4" xfId="2258" xr:uid="{330A95F5-8720-488F-8C5C-5393A1C685DA}"/>
    <cellStyle name="Comma [0] 2" xfId="384" xr:uid="{47E980D6-6FB9-4EBC-BA1C-B165F1FFECE7}"/>
    <cellStyle name="Comma [00]" xfId="385" xr:uid="{D7160E3C-6B3D-480D-AB71-5A689FDE6E21}"/>
    <cellStyle name="Comma 10" xfId="386" xr:uid="{1808A5C1-64EB-46A3-B2D0-F8F6C40DE0BB}"/>
    <cellStyle name="Comma 10 2" xfId="387" xr:uid="{C00DE3DD-E40D-4E62-B14D-8232EE1D04FF}"/>
    <cellStyle name="Comma 10 3" xfId="388" xr:uid="{AF326CCE-00CD-47CD-8CEF-BA9F7E3FC0DA}"/>
    <cellStyle name="Comma 10 4" xfId="1935" xr:uid="{79F25A9B-398D-4550-A13E-F0900A0C7ED3}"/>
    <cellStyle name="Comma 10 5" xfId="2051" xr:uid="{15FF0EFE-E461-4986-81A3-871B2E8B417E}"/>
    <cellStyle name="Comma 10 6" xfId="2442" xr:uid="{73CB7FFE-B6FE-4665-A349-21C98AFE5164}"/>
    <cellStyle name="Comma 10 7" xfId="2585" xr:uid="{B69962B9-A76B-45A1-93B1-94FB0C070920}"/>
    <cellStyle name="Comma 10 8" xfId="2259" xr:uid="{49A739F1-E5BF-4583-97F6-A25D64F38C37}"/>
    <cellStyle name="Comma 100" xfId="2030" xr:uid="{1688F01C-28F7-4B96-91A7-7D574E2190B8}"/>
    <cellStyle name="Comma 101" xfId="2032" xr:uid="{5200F37C-BB5E-47FC-8527-F748769D21EF}"/>
    <cellStyle name="Comma 102" xfId="2036" xr:uid="{46581784-BE28-4993-BC08-C019E29BC50C}"/>
    <cellStyle name="Comma 103" xfId="2040" xr:uid="{80BD941D-C674-4BD2-A5CC-B281D49A1999}"/>
    <cellStyle name="Comma 104" xfId="1810" xr:uid="{B2683373-918F-4567-BE7A-4CFEFDBE1D07}"/>
    <cellStyle name="Comma 105" xfId="2042" xr:uid="{CC53CE51-3E3E-423B-8D4B-076AFD6825D4}"/>
    <cellStyle name="Comma 106" xfId="2050" xr:uid="{68D1132B-4FE1-49CF-92BF-AD111C230195}"/>
    <cellStyle name="Comma 107" xfId="2044" xr:uid="{837DF1F7-41F5-486B-B237-75F94B9A54BA}"/>
    <cellStyle name="Comma 108" xfId="2095" xr:uid="{90592804-CEE9-46F6-909F-B5AA0F69E9F3}"/>
    <cellStyle name="Comma 109" xfId="2102" xr:uid="{221BB1E1-D2AE-48F1-A92E-71FDACC6F4BB}"/>
    <cellStyle name="Comma 11" xfId="389" xr:uid="{505C93BE-271B-4314-B3A4-337C6A021A98}"/>
    <cellStyle name="Comma 11 2" xfId="390" xr:uid="{5DBC98A1-4F02-4FCB-9005-40D6BBC48EEF}"/>
    <cellStyle name="Comma 11 3" xfId="391" xr:uid="{E43D8619-13CB-454B-A67D-DE346EA796FD}"/>
    <cellStyle name="Comma 11 4" xfId="2052" xr:uid="{424A2D7B-293B-4A00-8994-F59214C0D286}"/>
    <cellStyle name="Comma 11 5" xfId="2048" xr:uid="{431D6B0F-106B-4F9C-8703-18F3B9A8A77E}"/>
    <cellStyle name="Comma 11 6" xfId="2443" xr:uid="{6FDF3E7C-5039-4946-A422-62432DC86BE6}"/>
    <cellStyle name="Comma 110" xfId="2112" xr:uid="{041660FA-59CC-4317-9290-F14A706F3C99}"/>
    <cellStyle name="Comma 111" xfId="2098" xr:uid="{74EB6F28-278C-4C37-A27E-C65D6CB44656}"/>
    <cellStyle name="Comma 112" xfId="2108" xr:uid="{9E25FC83-FF27-4A27-AF7C-6C886127D2B1}"/>
    <cellStyle name="Comma 113" xfId="2115" xr:uid="{6F695716-4C28-457D-8C41-422B5306B776}"/>
    <cellStyle name="Comma 114" xfId="2131" xr:uid="{AE01EFF3-93EF-4B4B-83B2-8B6D2D4B148A}"/>
    <cellStyle name="Comma 115" xfId="2138" xr:uid="{BFE39897-4974-4EDA-A148-80ABE794802D}"/>
    <cellStyle name="Comma 116" xfId="2134" xr:uid="{7C8A558B-269D-43DA-B441-529F5385B093}"/>
    <cellStyle name="Comma 117" xfId="2135" xr:uid="{7A4BECEB-B94D-4D25-BE3A-B6254CD5B0F9}"/>
    <cellStyle name="Comma 118" xfId="2133" xr:uid="{122E10D0-FB62-409D-AF04-DBF49B65FFC9}"/>
    <cellStyle name="Comma 119" xfId="2145" xr:uid="{2DB730DD-2A12-4314-A436-99A6562EF8E8}"/>
    <cellStyle name="Comma 12" xfId="392" xr:uid="{7BE5ED9F-7D9D-46F4-8788-942C13803C4A}"/>
    <cellStyle name="Comma 12 2" xfId="393" xr:uid="{EEE02F2F-48AC-418F-AC8B-F743461A4057}"/>
    <cellStyle name="Comma 12 2 2" xfId="394" xr:uid="{0B43F29D-009D-4201-B341-449D1B8DFC4B}"/>
    <cellStyle name="Comma 12 3" xfId="395" xr:uid="{EE211A79-665E-4874-9964-C04DB08280FB}"/>
    <cellStyle name="Comma 12 3 2" xfId="396" xr:uid="{9074B791-6C61-492D-BBCA-111798A7387A}"/>
    <cellStyle name="Comma 12 4" xfId="397" xr:uid="{93ACE649-B549-411C-A43F-CBF843848B0F}"/>
    <cellStyle name="Comma 12 5" xfId="2444" xr:uid="{93A95B28-E432-405E-B1CF-66C96E788168}"/>
    <cellStyle name="Comma 12 6" xfId="2586" xr:uid="{7BFB382C-6810-4C74-89D4-38E493FBCFB0}"/>
    <cellStyle name="Comma 12 7" xfId="2260" xr:uid="{5C453720-1B1A-4194-A68F-9CF0BD10353A}"/>
    <cellStyle name="Comma 120" xfId="2146" xr:uid="{AE32A0E2-2299-42F1-BE9D-BAA460B6E19B}"/>
    <cellStyle name="Comma 121" xfId="2147" xr:uid="{F00F6928-FC6C-4152-B30E-D4945A80EBA8}"/>
    <cellStyle name="Comma 122" xfId="2148" xr:uid="{D13CEEC5-B9D4-40F6-9F55-A533E363E0D5}"/>
    <cellStyle name="Comma 123" xfId="375" xr:uid="{E1520588-3451-4471-BBE5-38E6F5343B29}"/>
    <cellStyle name="Comma 124" xfId="2695" xr:uid="{2BC7969B-80B4-4EF0-8049-1A89CB3E43ED}"/>
    <cellStyle name="Comma 125" xfId="2722" xr:uid="{84F920CA-68FF-4750-B979-DD4970DC3562}"/>
    <cellStyle name="Comma 126" xfId="2702" xr:uid="{20DB4203-BBEE-4473-8700-8B2B957DEC09}"/>
    <cellStyle name="Comma 127" xfId="2735" xr:uid="{47AF9D84-B782-406D-9069-20E6BAAAD083}"/>
    <cellStyle name="Comma 128" xfId="2739" xr:uid="{3C496004-AA82-4039-BAC8-B612AD320F6B}"/>
    <cellStyle name="Comma 129" xfId="2741" xr:uid="{0B682806-D263-4E2A-BC94-26986E44E46C}"/>
    <cellStyle name="Comma 13" xfId="398" xr:uid="{0624A2C7-8997-4363-8AF8-E4774932B2F7}"/>
    <cellStyle name="Comma 13 2" xfId="399" xr:uid="{1A45298E-7E15-4B07-AEB2-E29CFA9F06C1}"/>
    <cellStyle name="Comma 13 2 2" xfId="400" xr:uid="{08559FEF-D5BB-4C14-B015-F601296BAEDB}"/>
    <cellStyle name="Comma 13 2 3" xfId="2446" xr:uid="{3F05B61A-FAD1-4032-9BDA-69FEC8A83664}"/>
    <cellStyle name="Comma 13 2 4" xfId="2667" xr:uid="{132E5919-779A-48E8-A0D0-E17AB7F75729}"/>
    <cellStyle name="Comma 13 2 5" xfId="2388" xr:uid="{2D25245B-9A9D-4D03-AB00-D0FC221FF8FF}"/>
    <cellStyle name="Comma 13 3" xfId="401" xr:uid="{15094494-F214-4437-B5A7-4D6B6F03DD05}"/>
    <cellStyle name="Comma 13 4" xfId="402" xr:uid="{28A82362-A92A-469C-B772-5827630A5AA6}"/>
    <cellStyle name="Comma 13 5" xfId="2445" xr:uid="{C911BC84-9AAA-4309-BC76-8DA90FF834BC}"/>
    <cellStyle name="Comma 13 6" xfId="2587" xr:uid="{81E062F6-B53F-4737-94B7-34A0C118FD8C}"/>
    <cellStyle name="Comma 13 7" xfId="2261" xr:uid="{6164B135-3B4C-4DD8-BA80-C34FBF775AB6}"/>
    <cellStyle name="Comma 130" xfId="2696" xr:uid="{9AE179F5-1B84-478B-9FDA-05D77DFBA532}"/>
    <cellStyle name="Comma 131" xfId="2751" xr:uid="{7951A617-5C2A-4577-B1A5-45C3E3089BD7}"/>
    <cellStyle name="Comma 132" xfId="2747" xr:uid="{114B456D-CECF-4A6E-9DCE-F7584D477DE8}"/>
    <cellStyle name="Comma 133" xfId="2733" xr:uid="{0795A3D3-A3A7-4223-9F36-C6DFF5AD82DB}"/>
    <cellStyle name="Comma 134" xfId="2699" xr:uid="{2083C441-BC7E-44DA-B910-C921B3CFE24B}"/>
    <cellStyle name="Comma 135" xfId="2708" xr:uid="{58097AD0-33F2-46E0-A951-A2CF6B9AABD8}"/>
    <cellStyle name="Comma 136" xfId="2706" xr:uid="{A26E771E-D0FE-4E09-B0A6-0B1603B0D7EF}"/>
    <cellStyle name="Comma 137" xfId="2742" xr:uid="{A3054F37-488E-42B3-BB2B-2D753FE2C3CF}"/>
    <cellStyle name="Comma 138" xfId="2710" xr:uid="{D6A10BF3-8B96-44FE-98CC-106D4D7F0390}"/>
    <cellStyle name="Comma 139" xfId="2704" xr:uid="{D19A0ED2-DE2D-44E5-9353-DE2CF99E8794}"/>
    <cellStyle name="Comma 14" xfId="403" xr:uid="{945FD26B-1431-4D1C-BE3F-AA10F020C532}"/>
    <cellStyle name="Comma 14 2" xfId="404" xr:uid="{05D20650-13DB-4330-BF1D-C49BC37550E6}"/>
    <cellStyle name="Comma 14 3" xfId="2447" xr:uid="{012D1A52-9EFF-4510-8108-A2A908ED1314}"/>
    <cellStyle name="Comma 14 4" xfId="2660" xr:uid="{1A6A47D2-2620-4519-84DF-BC40F1C0F343}"/>
    <cellStyle name="Comma 14 5" xfId="2381" xr:uid="{860A6A06-EB25-4B5B-A4F1-72BA8C777723}"/>
    <cellStyle name="Comma 140" xfId="2721" xr:uid="{C6BCD60C-C8E9-4947-909C-EFAEE60C787A}"/>
    <cellStyle name="Comma 141" xfId="2724" xr:uid="{09C7361E-734B-4F1F-B303-D21C898B28B5}"/>
    <cellStyle name="Comma 142" xfId="2698" xr:uid="{9ABA9A6F-CE54-4494-8072-CE97B4EAE0C2}"/>
    <cellStyle name="Comma 143" xfId="2703" xr:uid="{77BBECEA-C166-433F-A4DA-AFEA61658154}"/>
    <cellStyle name="Comma 144" xfId="2707" xr:uid="{25C91DAC-43D2-492B-8EDF-D885116507EE}"/>
    <cellStyle name="Comma 145" xfId="2725" xr:uid="{22EB0DDF-607E-4E70-9B29-95B07843EFD2}"/>
    <cellStyle name="Comma 15" xfId="405" xr:uid="{FD321E8E-7C49-4D00-A950-F28983D1AB0C}"/>
    <cellStyle name="Comma 15 2" xfId="406" xr:uid="{CF92CFBA-F1A7-4FF8-A783-2DA17DE816B0}"/>
    <cellStyle name="Comma 15 2 2" xfId="2170" xr:uid="{A695A691-CF37-44B0-BBB3-60922764B633}"/>
    <cellStyle name="Comma 15 2 3" xfId="2168" xr:uid="{AF6CE49C-4246-407E-8ADD-C63BE68FE4ED}"/>
    <cellStyle name="Comma 15 3" xfId="2169" xr:uid="{2021A3F5-6447-4900-B37B-962781133995}"/>
    <cellStyle name="Comma 15 4" xfId="2166" xr:uid="{940420A7-E94F-4431-9D6F-FBD46FC03E05}"/>
    <cellStyle name="Comma 15 5" xfId="2662" xr:uid="{B0FB2095-0516-43AF-AE52-57538DDF11E2}"/>
    <cellStyle name="Comma 15 6" xfId="2383" xr:uid="{58C9ECC1-CF00-4AF5-81BF-B64279944222}"/>
    <cellStyle name="Comma 16" xfId="407" xr:uid="{E80E355F-E40E-4921-A029-69FA97CB544B}"/>
    <cellStyle name="Comma 16 2" xfId="408" xr:uid="{A30A40BE-8DDF-4862-8CBA-7DD46100B6FB}"/>
    <cellStyle name="Comma 16 3" xfId="409" xr:uid="{6D917CAD-FC1B-4F34-A89E-F239A03FB2E5}"/>
    <cellStyle name="Comma 16 4" xfId="2448" xr:uid="{B087FBD8-7251-4D70-B00F-B3E4B1DE5300}"/>
    <cellStyle name="Comma 16 5" xfId="2665" xr:uid="{9CBDB729-630F-45CA-B4E4-01CB9B00797D}"/>
    <cellStyle name="Comma 16 6" xfId="2386" xr:uid="{5DEE3395-DFA8-4318-89E0-F879472FD108}"/>
    <cellStyle name="Comma 17" xfId="410" xr:uid="{480546BB-1575-4B66-AF82-B792766301CC}"/>
    <cellStyle name="Comma 17 2" xfId="411" xr:uid="{7246BD40-9774-479B-85E4-B67D65C85979}"/>
    <cellStyle name="Comma 18" xfId="412" xr:uid="{A3F19E70-EABB-4C9B-BF6A-519CCBB7A6B1}"/>
    <cellStyle name="Comma 18 2" xfId="413" xr:uid="{D79B9F4B-A205-4768-BE76-338C681300E0}"/>
    <cellStyle name="Comma 19" xfId="414" xr:uid="{3832A3AD-DB96-4BFF-805A-734D3BCB5448}"/>
    <cellStyle name="Comma 19 2" xfId="415" xr:uid="{8C0CC13E-7EAA-4243-8F05-98EC05FE9334}"/>
    <cellStyle name="Comma 19 3" xfId="2449" xr:uid="{895FC2F1-3E4E-4575-9245-3F3C2E67F843}"/>
    <cellStyle name="Comma 19 4" xfId="2671" xr:uid="{83FE0F15-CB3D-4E78-BB5D-E0841CAA2DF7}"/>
    <cellStyle name="Comma 19 5" xfId="2392" xr:uid="{4B590AC0-B90A-4482-8475-B99801E379AD}"/>
    <cellStyle name="Comma 2" xfId="416" xr:uid="{AA000E6B-336F-46C3-9DE1-3EDBBCDA6F6F}"/>
    <cellStyle name="Comma 2 10" xfId="417" xr:uid="{A2B25AB6-E93A-4120-A0F1-2B6F0009C1E7}"/>
    <cellStyle name="Comma 2 10 2" xfId="418" xr:uid="{7C2F51CE-BA11-478D-BDAC-400803EA70E1}"/>
    <cellStyle name="Comma 2 10 3" xfId="419" xr:uid="{981F341B-11A0-415B-A5E7-7C9EC3E51C6F}"/>
    <cellStyle name="Comma 2 10 4" xfId="2689" xr:uid="{0B76EF96-3228-4DEB-9CC5-25CFE2E0A9F1}"/>
    <cellStyle name="Comma 2 10 5" xfId="2690" xr:uid="{D100902D-55CB-4D18-89B2-82020AAC3446}"/>
    <cellStyle name="Comma 2 11" xfId="420" xr:uid="{F41BE87F-9700-410A-897C-FACD28B19406}"/>
    <cellStyle name="Comma 2 12" xfId="421" xr:uid="{52DF72FA-883C-4F2C-9757-081064937A18}"/>
    <cellStyle name="Comma 2 13" xfId="422" xr:uid="{7533700D-5EFA-4CE2-909F-B0C4D676F158}"/>
    <cellStyle name="Comma 2 14" xfId="423" xr:uid="{29E7B61C-FEE1-42D5-92A9-5338D273ECAB}"/>
    <cellStyle name="Comma 2 15" xfId="424" xr:uid="{71345E6C-B81D-428A-BE23-5CF7E5B29430}"/>
    <cellStyle name="Comma 2 16" xfId="425" xr:uid="{75211630-356F-4728-913F-E1A999A2F1E7}"/>
    <cellStyle name="Comma 2 17" xfId="426" xr:uid="{AD824125-9A35-4F17-B444-440BBE1B0989}"/>
    <cellStyle name="Comma 2 18" xfId="427" xr:uid="{256F116C-7FE7-4136-8E3C-E72FC3E20134}"/>
    <cellStyle name="Comma 2 19" xfId="428" xr:uid="{9CAA0319-F00B-4C2F-B380-FCA37BA009B7}"/>
    <cellStyle name="Comma 2 2" xfId="429" xr:uid="{EE167EDA-2B0E-42DE-B649-11C13FF69E5A}"/>
    <cellStyle name="Comma 2 2 10" xfId="430" xr:uid="{4CEBB121-248C-4B03-9214-5FFDD10CEEA5}"/>
    <cellStyle name="Comma 2 2 11" xfId="431" xr:uid="{D9A58C14-D006-441F-AE86-BD911E4186B4}"/>
    <cellStyle name="Comma 2 2 12" xfId="432" xr:uid="{CE84A144-0A36-472E-BEAD-3C68A84D8099}"/>
    <cellStyle name="Comma 2 2 13" xfId="433" xr:uid="{D9740100-3287-40FB-A835-819508B8BC18}"/>
    <cellStyle name="Comma 2 2 14" xfId="434" xr:uid="{74C30C0E-26FD-411A-AE8C-CBF933A8A74E}"/>
    <cellStyle name="Comma 2 2 15" xfId="435" xr:uid="{C622A58E-B095-4585-BB0B-56C7CFB2525C}"/>
    <cellStyle name="Comma 2 2 16" xfId="436" xr:uid="{AE501EFC-52C5-4774-AF45-7A471EC8C58C}"/>
    <cellStyle name="Comma 2 2 17" xfId="437" xr:uid="{634A6DD0-9CB6-4B35-96F5-8B81E3EE1A4B}"/>
    <cellStyle name="Comma 2 2 18" xfId="438" xr:uid="{57D84499-CC8A-4EB3-B15D-F6CCC3E35CCD}"/>
    <cellStyle name="Comma 2 2 19" xfId="439" xr:uid="{FD79A83F-D01D-435A-BE66-D6CF38C95F9F}"/>
    <cellStyle name="Comma 2 2 2" xfId="440" xr:uid="{81904900-6B08-40C0-AFB4-71EF251402DA}"/>
    <cellStyle name="Comma 2 2 2 2" xfId="441" xr:uid="{650D6DAD-8D52-4FC6-9EBD-25572176A89A}"/>
    <cellStyle name="Comma 2 2 2 3" xfId="442" xr:uid="{8BACF1CF-FFAA-43A8-97C4-ED5193A42450}"/>
    <cellStyle name="Comma 2 2 2 4" xfId="443" xr:uid="{680A2823-81C1-401A-95F0-3B0C20D0E340}"/>
    <cellStyle name="Comma 2 2 2 5" xfId="1909" xr:uid="{20710F36-BBB6-4461-9A2F-D6D4774864FD}"/>
    <cellStyle name="Comma 2 2 2 6" xfId="2055" xr:uid="{F33F13EB-B3B4-4DDB-A260-C3EE8CB10104}"/>
    <cellStyle name="Comma 2 2 2 7" xfId="2450" xr:uid="{5775669C-D614-41AD-BD81-937ACCB9363E}"/>
    <cellStyle name="Comma 2 2 2 8" xfId="2589" xr:uid="{544C373D-8BF2-4D58-9934-1BE089E34D18}"/>
    <cellStyle name="Comma 2 2 2 9" xfId="2263" xr:uid="{B9233C5F-1363-427E-9D0E-D7AC7AB79D55}"/>
    <cellStyle name="Comma 2 2 20" xfId="444" xr:uid="{C03B1154-6B21-4887-A3EE-3674C698CBDB}"/>
    <cellStyle name="Comma 2 2 21" xfId="445" xr:uid="{D160803A-62EE-4359-821C-D88AB6091CE3}"/>
    <cellStyle name="Comma 2 2 22" xfId="446" xr:uid="{EBE81AC3-2348-4BF5-AF2D-C16082055A94}"/>
    <cellStyle name="Comma 2 2 23" xfId="447" xr:uid="{E0D53AAB-9895-4B75-9037-EB79AC7407ED}"/>
    <cellStyle name="Comma 2 2 24" xfId="448" xr:uid="{0EC2FABD-4D6C-4AA5-902F-75ED6C2F89C7}"/>
    <cellStyle name="Comma 2 2 25" xfId="449" xr:uid="{0307D5D2-00B2-4534-A2C4-5BBB2FA50624}"/>
    <cellStyle name="Comma 2 2 26" xfId="450" xr:uid="{329C912C-1CC4-494C-888C-4F8E45D3B87A}"/>
    <cellStyle name="Comma 2 2 27" xfId="451" xr:uid="{455F3CF9-0EF5-4FB5-8C69-1F0A203F3A88}"/>
    <cellStyle name="Comma 2 2 28" xfId="452" xr:uid="{E37D64D5-44FB-45BF-AC98-C4826AFAF3FC}"/>
    <cellStyle name="Comma 2 2 29" xfId="453" xr:uid="{AA5A4111-CC7A-4CB6-8588-A9C3C27F6A11}"/>
    <cellStyle name="Comma 2 2 3" xfId="454" xr:uid="{A09EA7EC-7BE0-4A8B-BD24-3B5F70A5F4EC}"/>
    <cellStyle name="Comma 2 2 3 2" xfId="455" xr:uid="{F2DB604B-CC3E-4E44-A752-9F60FAC119C3}"/>
    <cellStyle name="Comma 2 2 3 3" xfId="2451" xr:uid="{AC06B12F-41EE-4B6D-8B70-7A34C815FA53}"/>
    <cellStyle name="Comma 2 2 3 4" xfId="2669" xr:uid="{20844ED7-D667-4ADA-941F-E84C18F32071}"/>
    <cellStyle name="Comma 2 2 3 5" xfId="2390" xr:uid="{CD671AF5-A7DF-43B1-AC31-404413188096}"/>
    <cellStyle name="Comma 2 2 30" xfId="456" xr:uid="{6CC65B68-2F9E-4E14-B441-C777574A5458}"/>
    <cellStyle name="Comma 2 2 31" xfId="457" xr:uid="{92FE1169-2F78-48A4-A7EF-D71A8EAEC97B}"/>
    <cellStyle name="Comma 2 2 32" xfId="458" xr:uid="{8FB7826A-6219-4E3B-B11B-5BEC1A722E82}"/>
    <cellStyle name="Comma 2 2 33" xfId="459" xr:uid="{0F5AD2D6-2CC6-46B2-AA06-C023620D67D1}"/>
    <cellStyle name="Comma 2 2 34" xfId="460" xr:uid="{0077A418-341A-4362-8BDE-04497A45310A}"/>
    <cellStyle name="Comma 2 2 35" xfId="461" xr:uid="{8314E837-D20A-4B64-8F4D-A0688C3CB1FB}"/>
    <cellStyle name="Comma 2 2 36" xfId="462" xr:uid="{AB72B71B-A636-412E-9A9A-5908D0D9278B}"/>
    <cellStyle name="Comma 2 2 37" xfId="463" xr:uid="{E062AC70-2A1C-425C-87D6-9A05904C5C4D}"/>
    <cellStyle name="Comma 2 2 38" xfId="464" xr:uid="{3D15D917-0C40-4E0B-8DBE-00C161F378C2}"/>
    <cellStyle name="Comma 2 2 39" xfId="465" xr:uid="{297F8E23-83C0-472F-BED6-F6E9C512B332}"/>
    <cellStyle name="Comma 2 2 4" xfId="466" xr:uid="{781BEBEB-56AD-4203-9773-3F87B1F854F0}"/>
    <cellStyle name="Comma 2 2 4 2" xfId="467" xr:uid="{79BCFA92-3415-48CE-924C-B2FA9CA6BFD7}"/>
    <cellStyle name="Comma 2 2 40" xfId="468" xr:uid="{36FB13E5-4BC4-4CBA-AD43-997838A4219D}"/>
    <cellStyle name="Comma 2 2 41" xfId="469" xr:uid="{0E2BBD73-B69F-4F3B-889E-F04FE6DD1098}"/>
    <cellStyle name="Comma 2 2 42" xfId="470" xr:uid="{E9185B73-168A-4C44-9F68-58293EA543EF}"/>
    <cellStyle name="Comma 2 2 43" xfId="471" xr:uid="{8ED088E7-A5B3-48CF-9DFD-25352F7D1117}"/>
    <cellStyle name="Comma 2 2 44" xfId="472" xr:uid="{3E3A219C-4B02-4484-96C9-8C8841CB385E}"/>
    <cellStyle name="Comma 2 2 45" xfId="473" xr:uid="{8F80000F-13DF-4F07-A3AE-296DE17D3F55}"/>
    <cellStyle name="Comma 2 2 46" xfId="474" xr:uid="{4BC15FE4-D9C2-4967-97AD-10E294817EC9}"/>
    <cellStyle name="Comma 2 2 47" xfId="475" xr:uid="{3F5E68BE-B527-4281-8BA1-B5CF09B13D72}"/>
    <cellStyle name="Comma 2 2 48" xfId="476" xr:uid="{1384BF5E-6415-49D9-B632-8745D6121331}"/>
    <cellStyle name="Comma 2 2 49" xfId="477" xr:uid="{641FF653-3C30-4952-B547-DE24D5E24428}"/>
    <cellStyle name="Comma 2 2 5" xfId="478" xr:uid="{A12D18A9-6A62-4B14-94DA-D2CDE95090A7}"/>
    <cellStyle name="Comma 2 2 5 2" xfId="479" xr:uid="{88D6C027-2690-4CE9-BC12-AE1502786A98}"/>
    <cellStyle name="Comma 2 2 50" xfId="480" xr:uid="{A3F699D8-31C9-437C-B8AF-0500041A0C41}"/>
    <cellStyle name="Comma 2 2 51" xfId="481" xr:uid="{99986967-65B7-4123-A77F-9049557FEB41}"/>
    <cellStyle name="Comma 2 2 52" xfId="482" xr:uid="{08862FAF-AE06-44FC-A93E-5BD90C8A6FCD}"/>
    <cellStyle name="Comma 2 2 53" xfId="483" xr:uid="{8E1D92F2-FE63-41BA-A13A-3D4F05E3282F}"/>
    <cellStyle name="Comma 2 2 54" xfId="484" xr:uid="{1F316EBF-0575-4248-9249-31704BA85D40}"/>
    <cellStyle name="Comma 2 2 55" xfId="485" xr:uid="{7884F5F6-002E-4673-873D-5190230DA173}"/>
    <cellStyle name="Comma 2 2 56" xfId="486" xr:uid="{5564DBDE-ADAD-4DA1-92BC-857134E3CB05}"/>
    <cellStyle name="Comma 2 2 57" xfId="487" xr:uid="{C2933EAC-87FE-4E0E-8975-DE24B23AF899}"/>
    <cellStyle name="Comma 2 2 58" xfId="488" xr:uid="{503EF47D-36FF-46B3-B193-9DD28F56EE1B}"/>
    <cellStyle name="Comma 2 2 59" xfId="1934" xr:uid="{3FD3B743-09D2-451B-AEC7-25F79E1248D4}"/>
    <cellStyle name="Comma 2 2 6" xfId="489" xr:uid="{F6B3D3AD-BE74-44C1-AC87-13D0EF791AD5}"/>
    <cellStyle name="Comma 2 2 60" xfId="2054" xr:uid="{27820779-BDAF-49B7-A06D-8B29A563F60D}"/>
    <cellStyle name="Comma 2 2 61" xfId="2588" xr:uid="{44FAD86E-EF7C-4956-A317-9BF5ED805792}"/>
    <cellStyle name="Comma 2 2 62" xfId="2262" xr:uid="{93DAB3C1-D7CA-4524-AABC-6FFF02D5D870}"/>
    <cellStyle name="Comma 2 2 7" xfId="490" xr:uid="{2543D51F-1959-41A2-AE6E-D264F555AB1B}"/>
    <cellStyle name="Comma 2 2 7 2" xfId="2171" xr:uid="{2C467C6F-BB1A-4CC5-A0B8-F8EF88963C82}"/>
    <cellStyle name="Comma 2 2 7 3" xfId="2163" xr:uid="{D0A8904C-68A5-4913-905F-951A111DCDA5}"/>
    <cellStyle name="Comma 2 2 8" xfId="491" xr:uid="{A45AC74B-5C37-4F61-8614-58A18699EE88}"/>
    <cellStyle name="Comma 2 2 9" xfId="492" xr:uid="{017DFDE4-B76B-4448-8236-877F88F3BE51}"/>
    <cellStyle name="Comma 2 2_Sheet1" xfId="493" xr:uid="{4A48DA00-DD02-473F-9A5C-BF651AA3459D}"/>
    <cellStyle name="Comma 2 20" xfId="494" xr:uid="{12F17C08-D922-4A22-A916-1C87B77FE18E}"/>
    <cellStyle name="Comma 2 21" xfId="495" xr:uid="{5948CBA8-43AF-41DD-8231-9AB43CEC6F7F}"/>
    <cellStyle name="Comma 2 22" xfId="496" xr:uid="{49C4311B-A103-4B22-9AC9-6636E365B46D}"/>
    <cellStyle name="Comma 2 23" xfId="497" xr:uid="{1B0AFD01-5329-4383-90F0-D59904082A09}"/>
    <cellStyle name="Comma 2 24" xfId="498" xr:uid="{CAA0AAE3-2FDE-4F27-9C68-EF3DAA3DA9B6}"/>
    <cellStyle name="Comma 2 25" xfId="499" xr:uid="{AA286D53-28C4-4C4E-AD79-AED6D6D78981}"/>
    <cellStyle name="Comma 2 26" xfId="500" xr:uid="{E354A54E-A01D-4568-87B7-7FFB9D670C6F}"/>
    <cellStyle name="Comma 2 27" xfId="501" xr:uid="{98059573-46AB-4429-93DB-05C5BC7B4558}"/>
    <cellStyle name="Comma 2 28" xfId="502" xr:uid="{35F186DD-CD8F-4A43-9FB9-2148514FEEB0}"/>
    <cellStyle name="Comma 2 29" xfId="503" xr:uid="{AF16F904-7844-4081-82CB-8991748D21D6}"/>
    <cellStyle name="Comma 2 3" xfId="504" xr:uid="{C1142F8B-631E-4F9C-B62A-E969A5E832DA}"/>
    <cellStyle name="Comma 2 3 2" xfId="505" xr:uid="{AE140B0E-C900-413B-A894-D4C103E55871}"/>
    <cellStyle name="Comma 2 3 2 2" xfId="2452" xr:uid="{BDAD004C-3C45-43D3-9DDB-83CDE7B84852}"/>
    <cellStyle name="Comma 2 3 2 3" xfId="2590" xr:uid="{868B9F5B-2C00-4517-B012-890DFEC26CCD}"/>
    <cellStyle name="Comma 2 3 2 4" xfId="2264" xr:uid="{334373D4-134C-41B5-B4DE-01266087185E}"/>
    <cellStyle name="Comma 2 3 3" xfId="506" xr:uid="{8C7A5626-8109-4E8F-A05A-19A543A6871D}"/>
    <cellStyle name="Comma 2 3 4" xfId="507" xr:uid="{283EFE51-99BF-4901-B389-ED0C8AD1B155}"/>
    <cellStyle name="Comma 2 30" xfId="508" xr:uid="{5A6DED33-E2B5-43EC-BE4E-0E49C53C3D17}"/>
    <cellStyle name="Comma 2 31" xfId="509" xr:uid="{B89C1F0B-AF93-4BAC-8914-EB78E3DDEBDA}"/>
    <cellStyle name="Comma 2 32" xfId="510" xr:uid="{15EC1F81-B356-473A-B631-833AA6096676}"/>
    <cellStyle name="Comma 2 33" xfId="511" xr:uid="{80C6E640-EB91-4B34-B318-92908160B8B1}"/>
    <cellStyle name="Comma 2 34" xfId="512" xr:uid="{F4F46982-BA15-49D4-B1F5-BE3E339B1E2F}"/>
    <cellStyle name="Comma 2 35" xfId="513" xr:uid="{748AFC16-606D-4A2B-A1AC-C36209BD0982}"/>
    <cellStyle name="Comma 2 36" xfId="514" xr:uid="{E5B6E80F-2D8F-4A79-AA09-C3256E9CEE7E}"/>
    <cellStyle name="Comma 2 37" xfId="515" xr:uid="{9364727C-E512-44DB-85C8-77E279012341}"/>
    <cellStyle name="Comma 2 38" xfId="516" xr:uid="{1CE901D4-8579-4595-B7CE-DBF7C646BC66}"/>
    <cellStyle name="Comma 2 39" xfId="517" xr:uid="{851F4380-EEA7-422F-AB0A-4C87611CDE20}"/>
    <cellStyle name="Comma 2 4" xfId="518" xr:uid="{0C842A24-E78C-4F06-A9F3-737D1EAE2325}"/>
    <cellStyle name="Comma 2 4 2" xfId="519" xr:uid="{9121B503-8BF7-49AF-B540-0AA2B76137F7}"/>
    <cellStyle name="Comma 2 4 3" xfId="520" xr:uid="{6B70D3A0-71CB-481F-9ABC-62F9E99C7B89}"/>
    <cellStyle name="Comma 2 4 4" xfId="2172" xr:uid="{AB815604-E82F-4A56-9D9E-3705C3B39513}"/>
    <cellStyle name="Comma 2 4 5" xfId="2156" xr:uid="{46C0AD80-AC1A-4340-979E-DA77145C2FD6}"/>
    <cellStyle name="Comma 2 40" xfId="521" xr:uid="{B7438EF8-B417-4BFE-AACC-690910B92F36}"/>
    <cellStyle name="Comma 2 41" xfId="522" xr:uid="{E7726723-4DED-48AD-9EED-FD815530CA5E}"/>
    <cellStyle name="Comma 2 42" xfId="523" xr:uid="{DD46F330-901E-43E1-BD93-C2E4DC8DCC85}"/>
    <cellStyle name="Comma 2 43" xfId="524" xr:uid="{AEFE033C-7E0E-4C5F-BDB7-7FF8B320C075}"/>
    <cellStyle name="Comma 2 44" xfId="525" xr:uid="{45B0F9C7-5EA8-48B1-8E7B-5F5C1606803A}"/>
    <cellStyle name="Comma 2 45" xfId="526" xr:uid="{5549567C-D009-4591-A6C6-5492488F1C49}"/>
    <cellStyle name="Comma 2 46" xfId="527" xr:uid="{68CBAB80-644E-42A7-9D3B-75D681566926}"/>
    <cellStyle name="Comma 2 47" xfId="528" xr:uid="{8745D271-0227-42FC-9A08-808A38B8F7E4}"/>
    <cellStyle name="Comma 2 48" xfId="529" xr:uid="{F57DEDB0-8296-455D-871C-14601AC2CE18}"/>
    <cellStyle name="Comma 2 49" xfId="530" xr:uid="{97C333AC-2EDE-4978-B1C2-C1FE93F7EE47}"/>
    <cellStyle name="Comma 2 5" xfId="531" xr:uid="{C11C2B6B-E43C-4C2F-8932-EB4A5704EB0B}"/>
    <cellStyle name="Comma 2 5 2" xfId="532" xr:uid="{B85759F4-CC98-475A-B819-0B5BE9160A99}"/>
    <cellStyle name="Comma 2 5 3" xfId="533" xr:uid="{0B0FA066-A187-4A1B-9763-A98D73EE3193}"/>
    <cellStyle name="Comma 2 50" xfId="534" xr:uid="{488124A2-D283-4BED-90F6-AF482867FC96}"/>
    <cellStyle name="Comma 2 51" xfId="535" xr:uid="{80CA3318-837F-4D24-A306-1E41749AA83B}"/>
    <cellStyle name="Comma 2 52" xfId="536" xr:uid="{F83AA69D-5419-4658-B69A-0F9391E384FB}"/>
    <cellStyle name="Comma 2 53" xfId="537" xr:uid="{9CADC7FF-EEC9-4CFE-ADAD-AE12CEFA650B}"/>
    <cellStyle name="Comma 2 54" xfId="538" xr:uid="{B40D8112-4FA2-4CFC-AB8A-1252800FDB87}"/>
    <cellStyle name="Comma 2 55" xfId="539" xr:uid="{A6BE55DB-577C-4DFA-8FAD-76FBDB98A19C}"/>
    <cellStyle name="Comma 2 56" xfId="540" xr:uid="{1C8F1062-51A8-44BD-95FB-18EA68B64156}"/>
    <cellStyle name="Comma 2 57" xfId="541" xr:uid="{05557196-15EE-473D-BB65-96689EE12C1B}"/>
    <cellStyle name="Comma 2 58" xfId="542" xr:uid="{027FBB7F-5363-4831-AFE3-CD3DB44004E8}"/>
    <cellStyle name="Comma 2 58 2" xfId="543" xr:uid="{329FF14B-E724-4CCA-91EB-20C3950C2EE7}"/>
    <cellStyle name="Comma 2 59" xfId="544" xr:uid="{436B558E-E35C-45DF-8503-DD2A6C367CBD}"/>
    <cellStyle name="Comma 2 59 2" xfId="545" xr:uid="{24FA2F02-D4C8-48A7-9B10-1F455E676CEB}"/>
    <cellStyle name="Comma 2 59 2 2" xfId="546" xr:uid="{4FBF52CF-44E6-4199-9835-4C5A5895D24B}"/>
    <cellStyle name="Comma 2 6" xfId="547" xr:uid="{44665DA3-A924-446E-80D2-AFC79702DE9E}"/>
    <cellStyle name="Comma 2 6 2" xfId="548" xr:uid="{2BA3B5E9-5FD0-4ADE-A91C-C2DD38F0BC87}"/>
    <cellStyle name="Comma 2 60" xfId="549" xr:uid="{8780B40E-DC60-4999-BBEF-88F9F4C95808}"/>
    <cellStyle name="Comma 2 61" xfId="550" xr:uid="{CF99BF1E-2586-46F8-9259-DE06317CB566}"/>
    <cellStyle name="Comma 2 62" xfId="551" xr:uid="{DE2968E8-6604-423D-B381-5DF14E580405}"/>
    <cellStyle name="Comma 2 63" xfId="552" xr:uid="{4DB89E69-627D-40CD-BA7B-8020461B4450}"/>
    <cellStyle name="Comma 2 64" xfId="553" xr:uid="{162A1DB5-B590-48D5-9C68-D2377F66284B}"/>
    <cellStyle name="Comma 2 65" xfId="1818" xr:uid="{46777480-3D45-4B06-ACB5-FC4C197B3A15}"/>
    <cellStyle name="Comma 2 66" xfId="1822" xr:uid="{75929DAC-4C15-4002-B83B-152A0230ECE2}"/>
    <cellStyle name="Comma 2 67" xfId="1824" xr:uid="{12DF2F10-CC0C-4D81-8C8F-083E60786A82}"/>
    <cellStyle name="Comma 2 68" xfId="1902" xr:uid="{F967B376-395A-413B-8A65-A52CA8F02CCB}"/>
    <cellStyle name="Comma 2 69" xfId="1941" xr:uid="{B4C493A5-BD83-4418-BCD7-ABC7BA8FF929}"/>
    <cellStyle name="Comma 2 7" xfId="554" xr:uid="{B3C8E36C-5DD6-48D7-8C3C-D3F9BD767DA0}"/>
    <cellStyle name="Comma 2 70" xfId="1951" xr:uid="{531C78E3-DCA3-474D-8BA1-8F9779B96A3A}"/>
    <cellStyle name="Comma 2 71" xfId="1957" xr:uid="{EAAB26BE-5AAE-4161-8E3C-B6F5643B828F}"/>
    <cellStyle name="Comma 2 72" xfId="1946" xr:uid="{D9BB710A-BEF2-47C3-B420-368209623CB7}"/>
    <cellStyle name="Comma 2 73" xfId="1942" xr:uid="{64A57DAF-83D1-40DB-B99B-B66C3C5E3743}"/>
    <cellStyle name="Comma 2 74" xfId="1952" xr:uid="{D3D8288E-582D-4715-8F80-341E3C42B3E5}"/>
    <cellStyle name="Comma 2 75" xfId="1953" xr:uid="{DB10B7F2-3B14-4FCB-AC43-9BB55FC15983}"/>
    <cellStyle name="Comma 2 76" xfId="1964" xr:uid="{09739FAD-A0BE-4990-BAD4-FE2A31825CE6}"/>
    <cellStyle name="Comma 2 77" xfId="1970" xr:uid="{E21ED400-4D09-494B-B1A3-682CBB95971D}"/>
    <cellStyle name="Comma 2 78" xfId="1983" xr:uid="{2BDD1541-0209-4203-BE96-F3E9C4B6952B}"/>
    <cellStyle name="Comma 2 79" xfId="1985" xr:uid="{F52A852F-9484-4F61-AE7F-4F5217A88D75}"/>
    <cellStyle name="Comma 2 8" xfId="555" xr:uid="{4FD09E72-0646-4C09-95FD-34781E4C07D6}"/>
    <cellStyle name="Comma 2 80" xfId="1995" xr:uid="{BFF66E03-D1B8-41A4-B02E-5E3EBF644537}"/>
    <cellStyle name="Comma 2 81" xfId="1996" xr:uid="{952CC102-3E81-4292-9DA0-E1682CAFBAA6}"/>
    <cellStyle name="Comma 2 82" xfId="1993" xr:uid="{11DF3B8F-9A03-4780-B22B-CB8136099CB1}"/>
    <cellStyle name="Comma 2 83" xfId="2034" xr:uid="{74AE3F23-255A-4BB8-8815-FD7FA0F07292}"/>
    <cellStyle name="Comma 2 84" xfId="2053" xr:uid="{DAAAC71D-B642-4734-8E5C-EE4BFCBECC88}"/>
    <cellStyle name="Comma 2 85" xfId="2046" xr:uid="{05553FE8-5D42-430C-BED3-A753E5DD1D54}"/>
    <cellStyle name="Comma 2 86" xfId="2150" xr:uid="{0047DB91-6964-4436-882A-CF9B8876828F}"/>
    <cellStyle name="Comma 2 87" xfId="2534" xr:uid="{EBA3B68E-F0CA-4312-AB3C-8F258C108DE8}"/>
    <cellStyle name="Comma 2 88" xfId="2678" xr:uid="{FF82346C-87E7-44E4-834D-C87AF0613B22}"/>
    <cellStyle name="Comma 2 9" xfId="556" xr:uid="{C4DA7F05-C964-4FC8-AC0A-7D6AAD6623A4}"/>
    <cellStyle name="Comma 2_Commitment50" xfId="557" xr:uid="{F3835975-69D9-4B6B-83CB-B288BFF6473F}"/>
    <cellStyle name="Comma 20" xfId="558" xr:uid="{44C5FBA2-007D-4534-B592-7E5087CEAB65}"/>
    <cellStyle name="Comma 20 2" xfId="559" xr:uid="{AAA11792-23E1-4F42-A241-BD65274CCBA7}"/>
    <cellStyle name="Comma 20 2 2" xfId="2173" xr:uid="{DC673FF2-8AC2-4C04-A063-D1DDF4D15B36}"/>
    <cellStyle name="Comma 20 2 3" xfId="2151" xr:uid="{BF6CF52A-BA85-4969-9149-6CAC0DC04A75}"/>
    <cellStyle name="Comma 21" xfId="560" xr:uid="{ECADA8AF-C9B5-4BE9-9BCC-55EB44F24506}"/>
    <cellStyle name="Comma 22" xfId="561" xr:uid="{477B4B9E-7089-4018-A4B2-DD98DB139A1F}"/>
    <cellStyle name="Comma 23" xfId="562" xr:uid="{1B30CCDA-0433-4ACB-8E56-23995E9F13FC}"/>
    <cellStyle name="Comma 24" xfId="563" xr:uid="{2E2FF33F-CA08-4472-8722-1439838FA363}"/>
    <cellStyle name="Comma 24 2" xfId="564" xr:uid="{1AD22BA2-72A5-4DB4-8AE8-229D33883B9A}"/>
    <cellStyle name="Comma 25" xfId="565" xr:uid="{1452A169-B9FF-4F26-B252-53E9BBB27DE0}"/>
    <cellStyle name="Comma 26" xfId="566" xr:uid="{56061DDC-E9EE-48B6-8A36-C1394EBAB9C4}"/>
    <cellStyle name="Comma 27" xfId="567" xr:uid="{85CFC413-D2C9-470D-A66F-09EC3B28F203}"/>
    <cellStyle name="Comma 28" xfId="568" xr:uid="{4363C639-518D-4513-A1BF-4FF777709AE2}"/>
    <cellStyle name="Comma 29" xfId="569" xr:uid="{F7024D31-0BAA-4E58-9118-CFA7366D2D3D}"/>
    <cellStyle name="Comma 29 2" xfId="2681" xr:uid="{CE36DDEB-FDF7-47A2-866B-F1CC35ABEEE3}"/>
    <cellStyle name="Comma 29 3" xfId="2692" xr:uid="{C0DEB7BB-C33D-4359-81A1-723E32AE8843}"/>
    <cellStyle name="Comma 3" xfId="570" xr:uid="{3BD7AF43-C53D-4D0B-AC2D-5343FBC36C0E}"/>
    <cellStyle name="Comma 3 2" xfId="571" xr:uid="{FB566DFD-F446-498C-B951-6E3E8B834F9D}"/>
    <cellStyle name="Comma 3 2 2" xfId="1930" xr:uid="{33BB742A-5E01-44E7-A20F-3F9D8103F423}"/>
    <cellStyle name="Comma 3 2 2 2" xfId="2529" xr:uid="{67FC33AF-606F-4FC5-B5EA-506A8F0E4EDF}"/>
    <cellStyle name="Comma 3 2 2 3" xfId="2593" xr:uid="{5DBF376E-74EE-4CB9-890F-40284878898C}"/>
    <cellStyle name="Comma 3 2 2 4" xfId="2267" xr:uid="{245EBC50-A1D6-49B9-A4B7-6FB7C191DA08}"/>
    <cellStyle name="Comma 3 2 3" xfId="2057" xr:uid="{B3DCC360-5662-4E8A-AB0E-77C7DD67DCDE}"/>
    <cellStyle name="Comma 3 2 4" xfId="2453" xr:uid="{844FDB1E-8558-4DD2-81EB-F7D4A746B7C7}"/>
    <cellStyle name="Comma 3 2 5" xfId="2592" xr:uid="{9FC35B84-9A8A-41E1-B516-B6238030487B}"/>
    <cellStyle name="Comma 3 2 6" xfId="2266" xr:uid="{9989F2FE-D80A-4F84-8434-596D88EBA119}"/>
    <cellStyle name="Comma 3 3" xfId="572" xr:uid="{4B418DCA-5983-41E4-B879-310CE9452FBB}"/>
    <cellStyle name="Comma 3 3 2" xfId="573" xr:uid="{CA24E646-BAB8-4F38-9DD6-0FABFD4575FD}"/>
    <cellStyle name="Comma 3 3 3" xfId="2174" xr:uid="{EF9563A5-1586-4847-95E1-5D01F8C08925}"/>
    <cellStyle name="Comma 3 3 4" xfId="2165" xr:uid="{54804AA4-8FFD-4D37-8DD3-ACA33B4131B7}"/>
    <cellStyle name="Comma 3 4" xfId="574" xr:uid="{8CB6A37B-7C47-4D00-8C02-33C29AEC2BCD}"/>
    <cellStyle name="Comma 3 5" xfId="1914" xr:uid="{BF176333-43B6-49F7-A6BA-DB413046BBF9}"/>
    <cellStyle name="Comma 3 6" xfId="2056" xr:uid="{540FCAF1-42BB-48E0-80CE-AA79C29C45FD}"/>
    <cellStyle name="Comma 3 7" xfId="2591" xr:uid="{8A784728-2387-440D-A018-FC4FCBCC1087}"/>
    <cellStyle name="Comma 3 8" xfId="2268" xr:uid="{658A7D95-9A03-43EE-B6D2-B76385E0E106}"/>
    <cellStyle name="Comma 3 9" xfId="2265" xr:uid="{3E50FBE8-C6D7-41FE-BAEC-E40D38BD356B}"/>
    <cellStyle name="Comma 30" xfId="575" xr:uid="{BD81785C-B061-44CD-A0DA-797AE7F17E57}"/>
    <cellStyle name="Comma 31" xfId="576" xr:uid="{1889EC27-7E70-49F3-81FD-66B14D67F860}"/>
    <cellStyle name="Comma 32" xfId="577" xr:uid="{B8D85704-8177-43E2-B016-7E75FECDD897}"/>
    <cellStyle name="Comma 33" xfId="578" xr:uid="{7A0557E0-A5F3-4323-91EB-5D41F2C4EB81}"/>
    <cellStyle name="Comma 34" xfId="579" xr:uid="{ABD7DD01-4DFF-435F-899E-6597E44F457E}"/>
    <cellStyle name="Comma 35" xfId="580" xr:uid="{E285C46A-7A91-4A00-B1E1-5EAC382E44AA}"/>
    <cellStyle name="Comma 36" xfId="581" xr:uid="{53476BF0-94B0-4CDD-91C5-A5530B2715E6}"/>
    <cellStyle name="Comma 37" xfId="582" xr:uid="{A6283BF5-FE05-487D-ABAD-EA554E3845B7}"/>
    <cellStyle name="Comma 38" xfId="583" xr:uid="{79C31B29-596E-4B97-8638-77DB76A7B477}"/>
    <cellStyle name="Comma 39" xfId="584" xr:uid="{FD25F133-C6E5-4115-9A04-21A9E3D76396}"/>
    <cellStyle name="Comma 39 2" xfId="2096" xr:uid="{2E59305E-52C7-4751-9C1E-7B17F735FDBB}"/>
    <cellStyle name="Comma 39 3" xfId="2175" xr:uid="{AEE7CF59-9139-453D-A434-813CEE026067}"/>
    <cellStyle name="Comma 4" xfId="2" xr:uid="{00000000-0005-0000-0000-000001000000}"/>
    <cellStyle name="Comma 4 10" xfId="2058" xr:uid="{948D58BF-D7B4-45F7-AFFE-38691134188E}"/>
    <cellStyle name="Comma 4 11" xfId="2454" xr:uid="{F10AB237-BBA2-47B2-B224-B09B1A8BE3D7}"/>
    <cellStyle name="Comma 4 12" xfId="2594" xr:uid="{00E60038-3D91-41DB-8CE3-D594E95672C5}"/>
    <cellStyle name="Comma 4 13" xfId="2269" xr:uid="{0BAE16F6-5831-44C9-9949-850FF2D7306C}"/>
    <cellStyle name="Comma 4 14" xfId="585" xr:uid="{1787180F-3716-444D-AE84-A7F3C02D0F2E}"/>
    <cellStyle name="Comma 4 2" xfId="5" xr:uid="{00000000-0005-0000-0000-000002000000}"/>
    <cellStyle name="Comma 4 2 2" xfId="10" xr:uid="{00000000-0005-0000-0000-000003000000}"/>
    <cellStyle name="Comma 4 2 2 2" xfId="2121" xr:uid="{8364B092-18CB-46BE-B401-B4BE25F84F9B}"/>
    <cellStyle name="Comma 4 2 2 3" xfId="587" xr:uid="{4415C904-3049-4EFD-81CE-82A9592224DD}"/>
    <cellStyle name="Comma 4 2 3" xfId="588" xr:uid="{EC8AE79C-EA65-4CEE-A9BA-5E1E79E092C6}"/>
    <cellStyle name="Comma 4 2 4" xfId="2116" xr:uid="{DB9C6599-192C-4A7B-AF7C-FBEB1A62BAD6}"/>
    <cellStyle name="Comma 4 2 4 2" xfId="2176" xr:uid="{ABCF3B88-AC3D-454F-AD98-F95E78289606}"/>
    <cellStyle name="Comma 4 2 4 3" xfId="2530" xr:uid="{642A6B6E-2F65-46A1-BCF5-072D248BD609}"/>
    <cellStyle name="Comma 4 2 5" xfId="2159" xr:uid="{5B47DC4E-A389-4597-B682-D148A6688E6B}"/>
    <cellStyle name="Comma 4 2 6" xfId="2595" xr:uid="{85D10AE5-A567-44C0-BEBF-6FB506398D02}"/>
    <cellStyle name="Comma 4 2 7" xfId="2270" xr:uid="{206EF052-AB85-4498-895D-76EC151B9959}"/>
    <cellStyle name="Comma 4 2 8" xfId="586" xr:uid="{2A86904F-1C9C-465F-958D-73F71967DE40}"/>
    <cellStyle name="Comma 4 3" xfId="7" xr:uid="{00000000-0005-0000-0000-000004000000}"/>
    <cellStyle name="Comma 4 3 2" xfId="590" xr:uid="{87E8228D-32AC-437C-93BE-50C8A02AF9CA}"/>
    <cellStyle name="Comma 4 3 3" xfId="2118" xr:uid="{53A2570E-ADA2-4B27-A1D3-9D4DA65B79A7}"/>
    <cellStyle name="Comma 4 3 4" xfId="589" xr:uid="{CD4B57B6-733A-41B0-84F8-34F35FC4A49B}"/>
    <cellStyle name="Comma 4 4" xfId="591" xr:uid="{D696D10D-66E1-4118-91F7-84A918E58D37}"/>
    <cellStyle name="Comma 4 4 2" xfId="2126" xr:uid="{9D08178D-5EDF-41C2-B0F7-221BFDA86FC8}"/>
    <cellStyle name="Comma 4 5" xfId="592" xr:uid="{6555BD68-52FE-4E3A-9953-0D6DBDB096EC}"/>
    <cellStyle name="Comma 4 5 2" xfId="2129" xr:uid="{E9F273C5-B5A9-41FF-B0A3-D848A0869921}"/>
    <cellStyle name="Comma 4 6" xfId="593" xr:uid="{9C43D007-1340-4840-A999-AFB103F9004C}"/>
    <cellStyle name="Comma 4 6 2" xfId="594" xr:uid="{1DB1C516-8620-44CC-829D-6A4CA53B87AE}"/>
    <cellStyle name="Comma 4 6 3" xfId="595" xr:uid="{9E9FD31E-8072-4D7B-A624-598FB02C99EB}"/>
    <cellStyle name="Comma 4 7" xfId="596" xr:uid="{C143E943-1B6D-46C8-82F9-4853FDFEE465}"/>
    <cellStyle name="Comma 4 8" xfId="1908" xr:uid="{FEB51638-31D3-4513-BF38-55DBD66E37C2}"/>
    <cellStyle name="Comma 4 9" xfId="1991" xr:uid="{673DD79A-FDDA-4085-93A3-0D800FC5CAFB}"/>
    <cellStyle name="Comma 4_Detail-MAY.07" xfId="597" xr:uid="{7DF0EDD9-5331-478C-B12F-326839A1E1FE}"/>
    <cellStyle name="Comma 40" xfId="598" xr:uid="{3CAC407E-E98E-4C4F-BAF7-FCD0C0E564C6}"/>
    <cellStyle name="Comma 41" xfId="599" xr:uid="{93E6F3BB-B0DC-4209-B440-AE21A26E9C95}"/>
    <cellStyle name="Comma 42" xfId="600" xr:uid="{ED28BBEB-9FF4-4AC3-B01F-6EEFAFB0163C}"/>
    <cellStyle name="Comma 43" xfId="601" xr:uid="{1A52AA3D-7D80-42D3-8A9C-F48C0B28D7C9}"/>
    <cellStyle name="Comma 44" xfId="602" xr:uid="{9813CF99-7F08-4049-80D2-EA24D31CA50D}"/>
    <cellStyle name="Comma 45" xfId="603" xr:uid="{CB0B0EEA-2E2E-4E0C-A38C-8D1897B0D36A}"/>
    <cellStyle name="Comma 46" xfId="604" xr:uid="{7BC0AC1E-36CE-4BD9-BEE2-AFA20D0345F8}"/>
    <cellStyle name="Comma 47" xfId="605" xr:uid="{74271FA8-880C-4537-803F-CDD09C94C547}"/>
    <cellStyle name="Comma 48" xfId="606" xr:uid="{DAD110DF-698B-4BB7-A6B5-4D9A0AFB91BE}"/>
    <cellStyle name="Comma 49" xfId="607" xr:uid="{7A86D23A-4F5A-4C80-8522-FEE0F6985634}"/>
    <cellStyle name="Comma 5" xfId="608" xr:uid="{C3053498-B185-46B8-BF57-0A50D2408051}"/>
    <cellStyle name="Comma 5 10" xfId="2099" xr:uid="{10386C0A-CBF8-4DD3-9A94-22E36496B17E}"/>
    <cellStyle name="Comma 5 11" xfId="2539" xr:uid="{B2EAD1DE-43DF-489F-8277-A82E575945BB}"/>
    <cellStyle name="Comma 5 12" xfId="2187" xr:uid="{35A95038-B417-436D-80E5-E7CB48FFFA38}"/>
    <cellStyle name="Comma 5 2" xfId="609" xr:uid="{8F2A6D75-EEF3-4342-A9FD-EEEF62F65055}"/>
    <cellStyle name="Comma 5 2 2" xfId="610" xr:uid="{56AA1125-4B76-48AA-8369-6E86BBAA5BF3}"/>
    <cellStyle name="Comma 5 2 2 2" xfId="1915" xr:uid="{24EEE040-214E-4743-98F8-9B8CD1B8BD36}"/>
    <cellStyle name="Comma 5 2 2 3" xfId="1905" xr:uid="{1E078006-E4E2-4F03-88D6-1A92C00C10AE}"/>
    <cellStyle name="Comma 5 2 2 4" xfId="2061" xr:uid="{39B97E89-2EFB-4ED6-B279-520E9672C220}"/>
    <cellStyle name="Comma 5 2 3" xfId="611" xr:uid="{77881948-CCE3-4B69-85AA-EA94D68CC754}"/>
    <cellStyle name="Comma 5 2 4" xfId="1912" xr:uid="{53D1B30B-F06A-438F-A995-1B3F5B180832}"/>
    <cellStyle name="Comma 5 2 5" xfId="2060" xr:uid="{32E05D3E-E827-42D8-856B-1C2F34C8B8BE}"/>
    <cellStyle name="Comma 5 2 6" xfId="2455" xr:uid="{94118BE0-48EE-42DF-AA68-07DA4C444EFF}"/>
    <cellStyle name="Comma 5 2 7" xfId="2597" xr:uid="{A9E44ADC-2E5E-4B9F-9B93-77B6EDC73176}"/>
    <cellStyle name="Comma 5 2 8" xfId="2272" xr:uid="{D2B76A3F-C078-4917-A221-409D982C520C}"/>
    <cellStyle name="Comma 5 3" xfId="612" xr:uid="{A1976E62-BD9A-4800-B672-E15F8A6BF49C}"/>
    <cellStyle name="Comma 5 3 2" xfId="2456" xr:uid="{7223A237-6096-47C5-AC06-CFA305645F29}"/>
    <cellStyle name="Comma 5 3 3" xfId="2598" xr:uid="{EA971A32-DFF6-4965-A968-7EEEAF8DCC72}"/>
    <cellStyle name="Comma 5 3 4" xfId="2273" xr:uid="{AC5F8FE3-87C4-4977-862B-650C0CA4CC71}"/>
    <cellStyle name="Comma 5 4" xfId="613" xr:uid="{689D7E4D-5A50-4ED1-BC1F-4EB056165EA8}"/>
    <cellStyle name="Comma 5 4 2" xfId="2457" xr:uid="{29DA1C54-19AC-4C66-AEB3-C83F86BD6AEF}"/>
    <cellStyle name="Comma 5 4 3" xfId="2599" xr:uid="{F7BEACAD-D644-4275-B794-63F62A6F66D3}"/>
    <cellStyle name="Comma 5 4 4" xfId="2274" xr:uid="{C146F829-09F5-4B64-91E1-90ECE2268979}"/>
    <cellStyle name="Comma 5 5" xfId="614" xr:uid="{BCF845F9-E9EB-4CB0-8790-74769FDD2235}"/>
    <cellStyle name="Comma 5 5 2" xfId="615" xr:uid="{C3899E00-C177-499B-8615-13AF34A77723}"/>
    <cellStyle name="Comma 5 5 3" xfId="616" xr:uid="{74CC0D5A-0D01-47FD-9205-09DE0EDDF02E}"/>
    <cellStyle name="Comma 5 5 4" xfId="2458" xr:uid="{7DDD899C-2A6D-4B35-B847-489AF40C5FFA}"/>
    <cellStyle name="Comma 5 5 5" xfId="2596" xr:uid="{9A04B490-1594-442B-A560-16A0CA0C7239}"/>
    <cellStyle name="Comma 5 5 6" xfId="2271" xr:uid="{4CED695C-9E43-42D7-A896-A5E040EF520C}"/>
    <cellStyle name="Comma 5 6" xfId="617" xr:uid="{9AEB0F6F-64B9-43A5-ADAF-C7F35EBE8AAC}"/>
    <cellStyle name="Comma 5 7" xfId="1917" xr:uid="{FDFDDB06-BA0A-4CFD-AE39-447D71AA975B}"/>
    <cellStyle name="Comma 5 8" xfId="2059" xr:uid="{EA6B8236-7623-44F4-A619-8F53F0EFC32A}"/>
    <cellStyle name="Comma 5 9" xfId="2103" xr:uid="{51FAA33F-B5F0-44C7-81CD-940FDC793DC3}"/>
    <cellStyle name="Comma 50" xfId="618" xr:uid="{C55DD559-A4C8-4867-AA7A-4128A2E1C709}"/>
    <cellStyle name="Comma 51" xfId="619" xr:uid="{EFC5BA30-D683-4D14-AD7C-D150CC58E599}"/>
    <cellStyle name="Comma 52" xfId="620" xr:uid="{33AEA655-B57B-41C4-905B-A3703D705D40}"/>
    <cellStyle name="Comma 53" xfId="621" xr:uid="{88742D81-3D24-4D98-8671-156F41DEEB29}"/>
    <cellStyle name="Comma 54" xfId="622" xr:uid="{35C89745-15D0-4F65-93CA-4ACCAC9B9B4D}"/>
    <cellStyle name="Comma 55" xfId="623" xr:uid="{745735F6-4BFB-41BA-B6CA-11D619C19A66}"/>
    <cellStyle name="Comma 56" xfId="624" xr:uid="{CFEAB836-EABF-422A-8EC8-7E41767D85FF}"/>
    <cellStyle name="Comma 56 6" xfId="2152" xr:uid="{C04633ED-0B14-4B97-8A23-5A0C767FCA48}"/>
    <cellStyle name="Comma 57" xfId="625" xr:uid="{B015AAD4-CBFF-4E4D-A119-DCA213B3CEE1}"/>
    <cellStyle name="Comma 58" xfId="626" xr:uid="{901DD0CC-5158-4C7F-AB8B-3F1A49C024ED}"/>
    <cellStyle name="Comma 59" xfId="627" xr:uid="{5DBC5200-9622-41F4-B489-953BC0855A6D}"/>
    <cellStyle name="Comma 6" xfId="628" xr:uid="{47E76EEB-890F-44FB-95CC-5EF5F073AA73}"/>
    <cellStyle name="Comma 6 10" xfId="2459" xr:uid="{FCFA9BBB-7EC5-4E34-8E97-E649DB39A1E2}"/>
    <cellStyle name="Comma 6 11" xfId="2600" xr:uid="{6FDD822B-3A4C-46A4-BC7B-B3C1EC13CCAF}"/>
    <cellStyle name="Comma 6 12" xfId="2275" xr:uid="{45538667-DCD9-400E-B3F2-C144120009F7}"/>
    <cellStyle name="Comma 6 2" xfId="629" xr:uid="{1C8E9D8B-E355-4094-9C89-3890D69ABED6}"/>
    <cellStyle name="Comma 6 2 2" xfId="630" xr:uid="{82AFBDE7-831A-445D-A028-57FDCCD1EF22}"/>
    <cellStyle name="Comma 6 2 3" xfId="2460" xr:uid="{F6FA1DDB-B528-45CC-BCD3-63F3EDC44F04}"/>
    <cellStyle name="Comma 6 2 4" xfId="2601" xr:uid="{91F96F1A-31A7-441D-BD39-4937A3050214}"/>
    <cellStyle name="Comma 6 2 5" xfId="2276" xr:uid="{E5A36980-21BB-4B57-A376-400C30C924A6}"/>
    <cellStyle name="Comma 6 3" xfId="631" xr:uid="{690F3647-F96B-49A2-BE36-37448C5DD18A}"/>
    <cellStyle name="Comma 6 4" xfId="632" xr:uid="{A5378C15-8A32-4185-95A5-6F8F78C15864}"/>
    <cellStyle name="Comma 6 5" xfId="633" xr:uid="{58F3C85D-2F3F-4999-923C-CADF5ADF16E3}"/>
    <cellStyle name="Comma 6 5 2" xfId="634" xr:uid="{5061DB07-5336-4273-A991-EA0D1242A2C8}"/>
    <cellStyle name="Comma 6 5 3" xfId="635" xr:uid="{C0327415-28D8-46F2-8E0C-D5DB74538C04}"/>
    <cellStyle name="Comma 6 6" xfId="636" xr:uid="{841D34F9-2B09-4E1E-91FA-B6D954E40942}"/>
    <cellStyle name="Comma 6 7" xfId="1919" xr:uid="{A8DB368A-C60A-4C59-A841-047710BCC2C7}"/>
    <cellStyle name="Comma 6 8" xfId="1992" xr:uid="{F124D798-9515-42C6-A1B1-429BBA2415F9}"/>
    <cellStyle name="Comma 6 9" xfId="2062" xr:uid="{4D688E82-A3AE-48D0-A3FC-564AB150EA2C}"/>
    <cellStyle name="Comma 60" xfId="637" xr:uid="{EADE3882-149B-419B-9143-E8B8F06AA9B1}"/>
    <cellStyle name="Comma 61" xfId="1813" xr:uid="{09BC16C8-D757-47C9-A190-7ECB1669A950}"/>
    <cellStyle name="Comma 62" xfId="1815" xr:uid="{52263420-67DD-446E-965A-F114B1EBB58E}"/>
    <cellStyle name="Comma 63" xfId="1820" xr:uid="{46ED9686-0F83-4FA5-AA4B-12196E187034}"/>
    <cellStyle name="Comma 64" xfId="1821" xr:uid="{11C32E8E-4AD4-48D1-82E7-E770B08CAB64}"/>
    <cellStyle name="Comma 65" xfId="1826" xr:uid="{F8E6403D-1764-4AE5-8569-FBA3E50FB0FC}"/>
    <cellStyle name="Comma 66" xfId="1869" xr:uid="{F0E056C6-0A28-4CB2-981B-D72720CF4A2F}"/>
    <cellStyle name="Comma 67" xfId="1890" xr:uid="{668EEC20-C3F0-412F-A943-4D14FD20BFA4}"/>
    <cellStyle name="Comma 68" xfId="1893" xr:uid="{70AC5B1C-4178-45FD-9A47-C85704533BFC}"/>
    <cellStyle name="Comma 69" xfId="1897" xr:uid="{51FBD480-A20F-4E96-A321-E0066D69180E}"/>
    <cellStyle name="Comma 7" xfId="638" xr:uid="{E837CD46-A4F2-4B45-B1E8-78AB92347C7D}"/>
    <cellStyle name="Comma 7 2" xfId="639" xr:uid="{03E5DC5A-10BD-4810-8D81-55FFB2BCCE5C}"/>
    <cellStyle name="Comma 7 2 2" xfId="1926" xr:uid="{BEB21F4F-F57E-461B-A7C2-124C4E1B944B}"/>
    <cellStyle name="Comma 7 2 3" xfId="2064" xr:uid="{DB916515-7E57-4E27-AFC8-03CC617D352B}"/>
    <cellStyle name="Comma 7 2 4" xfId="2462" xr:uid="{8226E082-55C9-477B-9B2C-E81B9C31F783}"/>
    <cellStyle name="Comma 7 2 5" xfId="2603" xr:uid="{950A3EF0-8A65-4994-B356-E9FA3BADAD4F}"/>
    <cellStyle name="Comma 7 2 6" xfId="2278" xr:uid="{9969F44D-A188-4123-966E-DBEE5B962C1B}"/>
    <cellStyle name="Comma 7 3" xfId="640" xr:uid="{7345AD51-1437-4DA4-BB8C-FE8084664B56}"/>
    <cellStyle name="Comma 7 4" xfId="641" xr:uid="{A8E3DD36-8A02-4BFE-A329-0905C389C6AF}"/>
    <cellStyle name="Comma 7 5" xfId="1922" xr:uid="{C8B4210E-D6EE-41A2-8994-486E6AF928B6}"/>
    <cellStyle name="Comma 7 6" xfId="2063" xr:uid="{6762299F-2B27-4372-AEB7-82D44C896DCE}"/>
    <cellStyle name="Comma 7 7" xfId="2461" xr:uid="{40B7F698-9EFF-4D1B-A80F-3483D9870B58}"/>
    <cellStyle name="Comma 7 8" xfId="2602" xr:uid="{8FC7B272-16F2-4066-AD99-7C9CD01E1525}"/>
    <cellStyle name="Comma 7 9" xfId="2277" xr:uid="{146110F0-1811-4385-B43F-40DFFB473F9A}"/>
    <cellStyle name="Comma 70" xfId="1899" xr:uid="{4797E873-34C4-4105-BDA0-0345CAE27D97}"/>
    <cellStyle name="Comma 71" xfId="1939" xr:uid="{C3169CE1-3F3F-41A0-98B2-AAE2C65982B0}"/>
    <cellStyle name="Comma 72" xfId="1958" xr:uid="{2ED9FE0A-A2BF-4827-9EA9-65E98BC6CD1D}"/>
    <cellStyle name="Comma 73" xfId="1944" xr:uid="{E62CF7AA-E196-4263-84FC-10F7B8024BDC}"/>
    <cellStyle name="Comma 74" xfId="1950" xr:uid="{7D70B848-3E29-4CF0-A30B-2FA6A45ED9E9}"/>
    <cellStyle name="Comma 75" xfId="1961" xr:uid="{BEF4B510-6118-40BE-A864-34B00C2C5048}"/>
    <cellStyle name="Comma 76" xfId="1963" xr:uid="{2140BD32-7F07-4301-8AA4-12CF3AA6C1DB}"/>
    <cellStyle name="Comma 77" xfId="1966" xr:uid="{267F536A-BD97-4E87-AD3C-2DE20D7E2A06}"/>
    <cellStyle name="Comma 78" xfId="1816" xr:uid="{76383DA5-0FAE-4D57-8595-E4DA0F855AD9}"/>
    <cellStyle name="Comma 79" xfId="1949" xr:uid="{A511B6CB-037A-4E79-A8F2-1BB4B05C34E0}"/>
    <cellStyle name="Comma 8" xfId="642" xr:uid="{642E28D4-30C8-4551-A646-2430C04F3B23}"/>
    <cellStyle name="Comma 8 2" xfId="643" xr:uid="{67D1741C-3AD3-4D9F-B901-32AEE83966AA}"/>
    <cellStyle name="Comma 8 2 2" xfId="2464" xr:uid="{A1F1AF35-9B53-447A-BFA8-F80CD5F981B6}"/>
    <cellStyle name="Comma 8 2 3" xfId="2605" xr:uid="{965B8995-2385-4938-8902-D266E4419BB0}"/>
    <cellStyle name="Comma 8 2 4" xfId="2280" xr:uid="{F49FBD50-DA9D-44F9-8FE3-105AF4FCEC4B}"/>
    <cellStyle name="Comma 8 3" xfId="644" xr:uid="{3D558D11-C62D-48BD-90AA-35092387E406}"/>
    <cellStyle name="Comma 8 3 2" xfId="2465" xr:uid="{147430FA-F60B-471E-8ED5-381CCA32B7E8}"/>
    <cellStyle name="Comma 8 3 3" xfId="2606" xr:uid="{D2170153-4002-43D0-826D-F788A918DC6D}"/>
    <cellStyle name="Comma 8 3 4" xfId="2281" xr:uid="{99F421A9-DCF8-46A8-852A-EDF249C95C08}"/>
    <cellStyle name="Comma 8 4" xfId="1928" xr:uid="{264EF333-E2BB-4D3F-8009-AD08867913C0}"/>
    <cellStyle name="Comma 8 5" xfId="2065" xr:uid="{3ECE8BCC-3096-45FD-80BB-124003CAB82A}"/>
    <cellStyle name="Comma 8 6" xfId="2463" xr:uid="{1A026200-B5EA-4027-B603-0BDAF9CED815}"/>
    <cellStyle name="Comma 8 7" xfId="2604" xr:uid="{C16BB592-A79D-4B78-97D7-B31030E33DB9}"/>
    <cellStyle name="Comma 8 8" xfId="2279" xr:uid="{57E80FA7-9987-4964-94EC-0B923BBB6BFE}"/>
    <cellStyle name="Comma 80" xfId="1972" xr:uid="{D84E5A83-5503-4F54-BEBC-BA96BE4D8FC6}"/>
    <cellStyle name="Comma 81" xfId="1981" xr:uid="{6CCDEB86-6FE3-46E9-9E78-1B4296F8B1EE}"/>
    <cellStyle name="Comma 82" xfId="1984" xr:uid="{EA1A9774-048C-40A1-B594-799C417A55B4}"/>
    <cellStyle name="Comma 83" xfId="1998" xr:uid="{8A2D0095-8A53-4112-B300-C9485C0928A4}"/>
    <cellStyle name="Comma 84" xfId="1997" xr:uid="{A831B59A-66EF-4C44-95FE-3B3F83DF9614}"/>
    <cellStyle name="Comma 85" xfId="1986" xr:uid="{D4968D84-8125-45AE-8A1D-E235C2D02B20}"/>
    <cellStyle name="Comma 86" xfId="2002" xr:uid="{C5ED5707-C730-481F-87B2-C7438D19D5F9}"/>
    <cellStyle name="Comma 87" xfId="2004" xr:uid="{1F3F94F7-CD0D-4C8A-A531-85CA569AD37C}"/>
    <cellStyle name="Comma 88" xfId="2006" xr:uid="{1FB0355C-79F7-4A78-BAEC-EFA58E599A2D}"/>
    <cellStyle name="Comma 89" xfId="2008" xr:uid="{12CB627B-0F2B-4535-8C46-82F95651B388}"/>
    <cellStyle name="Comma 9" xfId="645" xr:uid="{22B7DED4-A05C-40FE-AE52-C61C5872C4E9}"/>
    <cellStyle name="Comma 9 2" xfId="646" xr:uid="{48C29589-2AE2-4D16-AFC0-DD35005875CD}"/>
    <cellStyle name="Comma 9 2 2" xfId="647" xr:uid="{2B99FD14-CE96-4E8D-8D04-038CAFD814A1}"/>
    <cellStyle name="Comma 9 3" xfId="648" xr:uid="{B4E3F2DB-E590-418D-823A-504846E9B039}"/>
    <cellStyle name="Comma 9 4" xfId="649" xr:uid="{71BFDE1D-9B04-4578-A506-F2F53E2F48CF}"/>
    <cellStyle name="Comma 9 5" xfId="1932" xr:uid="{799E9FC9-442F-4BE8-905B-25B854ACAAC7}"/>
    <cellStyle name="Comma 9 6" xfId="2066" xr:uid="{667A46AB-835A-4084-BE9D-EDE541F77276}"/>
    <cellStyle name="Comma 9 7" xfId="2466" xr:uid="{29CFEA8A-8603-4ED8-B767-850961127975}"/>
    <cellStyle name="Comma 90" xfId="2010" xr:uid="{A7F2B856-B27B-4B19-B571-073057A22EC2}"/>
    <cellStyle name="Comma 91" xfId="2012" xr:uid="{2234AF2C-4650-4B26-B366-829E4E81EC60}"/>
    <cellStyle name="Comma 92" xfId="2014" xr:uid="{77C98796-95A0-4E10-B718-9F58B153AE5C}"/>
    <cellStyle name="Comma 93" xfId="2016" xr:uid="{6E6EB3B1-6642-4A01-ADD6-F15D42F67427}"/>
    <cellStyle name="Comma 94" xfId="2018" xr:uid="{145880F3-15F3-4931-92C4-08C43640C943}"/>
    <cellStyle name="Comma 95" xfId="2020" xr:uid="{83BEDC1A-CC4A-4A31-9DA2-DD84C251C115}"/>
    <cellStyle name="Comma 96" xfId="2022" xr:uid="{D886E95B-5D69-4941-AEB7-7E0836A40EBD}"/>
    <cellStyle name="Comma 97" xfId="2024" xr:uid="{8EB171A3-B60B-43A0-89C8-FD722947DA68}"/>
    <cellStyle name="Comma 98" xfId="2026" xr:uid="{B16E1F66-95B1-41A8-8A8A-1333A5B1BEF7}"/>
    <cellStyle name="Comma 99" xfId="2028" xr:uid="{0446CAD1-4BEF-4834-9BE5-BF3ACB3C3914}"/>
    <cellStyle name="comma zerodec" xfId="650" xr:uid="{875324C6-8C09-432D-A613-669DB2A5E16E}"/>
    <cellStyle name="comma zerodec 2" xfId="651" xr:uid="{2F2B013E-E9F3-47BA-A359-9F94D4B1F938}"/>
    <cellStyle name="comma zerodec 2 2" xfId="652" xr:uid="{D84E06B1-98B8-4729-8C5A-9F757B4A21C0}"/>
    <cellStyle name="comma zerodec 3" xfId="653" xr:uid="{A574D2C3-6E7C-4521-9E43-B7950AE28786}"/>
    <cellStyle name="comma zerodec 4" xfId="654" xr:uid="{D8BB3F2C-B4EE-497C-90BB-3B01B0DABA9E}"/>
    <cellStyle name="comma zerodec 5" xfId="655" xr:uid="{BC9B2959-7A63-4E19-AD23-482E50D8B683}"/>
    <cellStyle name="comma zerodec 6" xfId="2467" xr:uid="{AA34D1D7-BEDB-49E7-A80C-148CEE289D59}"/>
    <cellStyle name="comma zerodec 7" xfId="2607" xr:uid="{5F6C7286-FD0A-45BB-9DDD-EA4E4C82B8E1}"/>
    <cellStyle name="comma zerodec 8" xfId="2282" xr:uid="{C6D064BA-8502-4E03-916D-F88E228E1473}"/>
    <cellStyle name="Comma0" xfId="656" xr:uid="{F7978E57-F1BF-4E7C-89A5-5311052AEEBD}"/>
    <cellStyle name="Comma0 2" xfId="657" xr:uid="{BCE0CE17-0B56-4B2A-A1BE-8E2B63EC1D29}"/>
    <cellStyle name="Comma0 3" xfId="2468" xr:uid="{EDF1814B-6EBC-4D5A-86D7-0D03A21B0ACD}"/>
    <cellStyle name="Comma0 4" xfId="2608" xr:uid="{A47B710E-8DC7-4808-99C3-BED337409DF3}"/>
    <cellStyle name="Comma0 5" xfId="2283" xr:uid="{959AE03F-CD5E-47B6-9903-3E3EEC77FCE6}"/>
    <cellStyle name="Copied" xfId="658" xr:uid="{6F5D255A-C148-4ED2-B01E-EBDCAF792147}"/>
    <cellStyle name="Credit" xfId="659" xr:uid="{40474E5E-FC53-421B-A5C6-260DC613E648}"/>
    <cellStyle name="Curren - Style3" xfId="660" xr:uid="{E942594A-9C20-426F-B99C-F16BBF19AC10}"/>
    <cellStyle name="Curren - Style4" xfId="661" xr:uid="{377D5103-E148-47C8-9CE0-62603D2D4EF4}"/>
    <cellStyle name="Currency [00]" xfId="662" xr:uid="{AF36940C-3EE3-4082-8414-467A00DC9FF2}"/>
    <cellStyle name="Currency 2" xfId="2164" xr:uid="{9BA4D985-E337-4979-B8B4-2F1EDDB19E7C}"/>
    <cellStyle name="Currency0" xfId="663" xr:uid="{08B3D0DC-D303-4EED-B790-0180DAA7E45B}"/>
    <cellStyle name="Currency0 2" xfId="664" xr:uid="{D9C8A1B0-E1D2-42CC-8C72-4E99899048F8}"/>
    <cellStyle name="Currency0 2 2" xfId="2470" xr:uid="{0C550243-2EAF-4908-81B2-D8B1773571E6}"/>
    <cellStyle name="Currency0 2 3" xfId="2610" xr:uid="{B1D10DCD-2A33-4E55-9B00-D456FDE26B35}"/>
    <cellStyle name="Currency0 2 4" xfId="2285" xr:uid="{5B25261E-16A9-48C5-B9A6-6F5F654D3029}"/>
    <cellStyle name="Currency0 3" xfId="2469" xr:uid="{4B0B9C70-E5D0-4CC0-BB32-189AD0B6FCDA}"/>
    <cellStyle name="Currency0 4" xfId="2609" xr:uid="{DAA5187B-3AC8-48DC-BCF8-8A70192CB38B}"/>
    <cellStyle name="Currency0 5" xfId="2284" xr:uid="{6DD22AA2-3DED-401A-90DD-B8536C8F0130}"/>
    <cellStyle name="Currency1" xfId="665" xr:uid="{56A9B0A6-D75C-4182-B58B-1AF4C6E6ADAD}"/>
    <cellStyle name="Currency1 2" xfId="666" xr:uid="{7CDF4734-B712-4987-9A27-B94FF8FE345F}"/>
    <cellStyle name="Currency1 2 2" xfId="667" xr:uid="{4429BA71-4A76-4686-BB3A-9A771D6AB210}"/>
    <cellStyle name="Currency1 3" xfId="668" xr:uid="{F3AA3EB0-D22E-4F0F-9955-E94290B799B5}"/>
    <cellStyle name="Currency1 4" xfId="669" xr:uid="{046B9CBE-376B-439A-A58E-2AAC6C9B8D99}"/>
    <cellStyle name="Currency1 5" xfId="670" xr:uid="{04D5D24B-75BB-4070-B309-AE6916A609A3}"/>
    <cellStyle name="Currency1 6" xfId="2471" xr:uid="{99508087-7705-40C9-B35F-0B4195AE0474}"/>
    <cellStyle name="Currency1 7" xfId="2611" xr:uid="{8C26BE9E-9286-4AD6-88A8-20530CDB8C5B}"/>
    <cellStyle name="Currency1 8" xfId="2286" xr:uid="{34C47C43-32A8-440E-B517-061F6A1FB862}"/>
    <cellStyle name="Currency2" xfId="671" xr:uid="{7C91C376-BB99-42BA-BC68-C106AC181B26}"/>
    <cellStyle name="Currency2 2" xfId="672" xr:uid="{C00FBB74-20E9-4171-A61C-AD8D078CAB1C}"/>
    <cellStyle name="custom" xfId="2287" xr:uid="{4526A4CE-CA81-48BD-8EF1-468EC4465061}"/>
    <cellStyle name="Dan" xfId="673" xr:uid="{AE640C6A-3ED9-4723-B909-999D8801033E}"/>
    <cellStyle name="Date" xfId="674" xr:uid="{C7EA3EBF-5BA4-4E83-A5C0-191976BB29E3}"/>
    <cellStyle name="Date 2" xfId="675" xr:uid="{A84AF7C3-6B30-440D-A59D-2ABFEA2D91DA}"/>
    <cellStyle name="Date 3" xfId="2472" xr:uid="{9AA95B08-4A84-4730-9F0A-34C6025D9F16}"/>
    <cellStyle name="Date 4" xfId="2612" xr:uid="{8156A13D-6997-4682-A85E-26E5A76F33B4}"/>
    <cellStyle name="Date 5" xfId="2288" xr:uid="{C4F33B62-DB4D-480A-83F9-0DCD737DAC5A}"/>
    <cellStyle name="Date Short" xfId="676" xr:uid="{AFF0092A-97EF-4B9B-8C53-926A01ECA54B}"/>
    <cellStyle name="Date Short 2" xfId="677" xr:uid="{798025FB-9FCA-4FC3-B01E-149DF79A6F0F}"/>
    <cellStyle name="DATE_F-L YE" xfId="678" xr:uid="{F50A824C-0F02-419C-B808-4A9C67F318D0}"/>
    <cellStyle name="Debit" xfId="679" xr:uid="{AA3B43D9-A6A6-4A9D-B3CE-A3F6AA5E7193}"/>
    <cellStyle name="DELTA" xfId="680" xr:uid="{E27DF166-5CE7-4E1E-8CB3-6AF768697483}"/>
    <cellStyle name="DELTA 2" xfId="681" xr:uid="{EFF1A7CB-8FE2-45B2-8A30-CA6AADCB77C1}"/>
    <cellStyle name="Dezimal [0]_35ERI8T2gbIEMixb4v26icuOo" xfId="2289" xr:uid="{EFD1A402-0D4C-4EBD-89FC-4DED896B2AD6}"/>
    <cellStyle name="Dezimal_35ERI8T2gbIEMixb4v26icuOo" xfId="2290" xr:uid="{C8B41B5C-489F-41C7-AE76-6C2C84277B68}"/>
    <cellStyle name="Dollar (zero dec)" xfId="682" xr:uid="{3DAB0D30-2EEE-4C70-85F0-B6565050ADC5}"/>
    <cellStyle name="Dollar (zero dec) 2" xfId="683" xr:uid="{ABBE8845-9A4C-4464-942C-7905341B7D35}"/>
    <cellStyle name="Dollar (zero dec) 2 2" xfId="684" xr:uid="{FC9BA891-B775-445B-B5AA-7D574FC29C5A}"/>
    <cellStyle name="Dollar (zero dec) 3" xfId="685" xr:uid="{0DAD1271-4616-4B67-9F93-5A1BEE7C10D4}"/>
    <cellStyle name="Dollar (zero dec) 4" xfId="686" xr:uid="{88284A65-7B43-4761-8229-4FB01D86EE00}"/>
    <cellStyle name="Dollar (zero dec) 5" xfId="687" xr:uid="{0B27FF3B-31C5-4339-BBAF-24F0C01A005A}"/>
    <cellStyle name="Dollar (zero dec) 6" xfId="2473" xr:uid="{FED86DF6-5938-4318-8C68-4319A074D92D}"/>
    <cellStyle name="E&amp;Y House" xfId="688" xr:uid="{D026DA0B-A620-4371-A74F-057B17E8D7C5}"/>
    <cellStyle name="Emphasis 1" xfId="689" xr:uid="{264304DF-4C48-4087-BF0F-994C8D0FCEC8}"/>
    <cellStyle name="Emphasis 2" xfId="690" xr:uid="{C6F62D2F-3E10-418E-A2A8-E86FF5527DC6}"/>
    <cellStyle name="Emphasis 3" xfId="691" xr:uid="{A52CFC90-0540-4B42-865D-A8A7E5CC48FC}"/>
    <cellStyle name="Enter Currency (0)" xfId="692" xr:uid="{CE3F0F5B-DF37-4496-B714-97E6992E6D84}"/>
    <cellStyle name="Enter Currency (2)" xfId="693" xr:uid="{A6D8DD13-802A-432A-901E-6F78F3C023B9}"/>
    <cellStyle name="Enter Units (0)" xfId="694" xr:uid="{91FA9E51-B657-4D60-886C-F09AB937BF75}"/>
    <cellStyle name="Enter Units (1)" xfId="695" xr:uid="{4587AA58-80AC-4914-A2D3-F866EF86BCFE}"/>
    <cellStyle name="Enter Units (2)" xfId="696" xr:uid="{037D7176-976C-4DE4-93B6-C5580F8BE951}"/>
    <cellStyle name="Entered" xfId="697" xr:uid="{3A050178-7EF5-442F-8F21-3A189E011C3B}"/>
    <cellStyle name="Euro" xfId="698" xr:uid="{F508B183-CC19-48EA-9723-59349BEF7342}"/>
    <cellStyle name="Euro 2" xfId="2474" xr:uid="{91287EFC-12EC-4057-8B6E-E419FC11491D}"/>
    <cellStyle name="Euro 3" xfId="2613" xr:uid="{C41C4A54-2910-498E-85BC-51F5BB8D827A}"/>
    <cellStyle name="Euro 4" xfId="2291" xr:uid="{5F2C2605-106D-436B-B03A-56BD2EF88AFC}"/>
    <cellStyle name="Explanatory Text" xfId="29" builtinId="53" customBuiltin="1"/>
    <cellStyle name="Explanatory Text 2" xfId="699" xr:uid="{CE00A238-DB5A-4B06-BA24-0F7D1F57CD15}"/>
    <cellStyle name="Explanatory Text 2 2" xfId="2475" xr:uid="{20F25A57-A81F-4F64-94C8-D5A4B47A354B}"/>
    <cellStyle name="Explanatory Text 2 3" xfId="2614" xr:uid="{9990E7F4-938D-405B-B29D-105B6A2A48C8}"/>
    <cellStyle name="Explanatory Text 2 4" xfId="2292" xr:uid="{1B3A39F8-5E60-47BA-9F57-70DACF451E5E}"/>
    <cellStyle name="Explanatory Text 3" xfId="700" xr:uid="{CB7ADE58-83AF-46CA-961D-07C459732E32}"/>
    <cellStyle name="Explanatory Text 4" xfId="1842" xr:uid="{F35F9E1F-8CA9-40D2-9AFD-18366D0A9025}"/>
    <cellStyle name="Fixed" xfId="701" xr:uid="{670E3FFB-4852-4ED5-8FFA-B57D522D5B58}"/>
    <cellStyle name="Fixed 2" xfId="702" xr:uid="{F24AF9A1-A948-4C95-82A1-5057835B364A}"/>
    <cellStyle name="Fixed 3" xfId="2476" xr:uid="{CD89665A-272F-4228-96EA-F4FB28B06D2C}"/>
    <cellStyle name="Fixed 4" xfId="2615" xr:uid="{C58B82E3-E82F-4DCF-883C-BED8D7CF33B6}"/>
    <cellStyle name="Fixed 5" xfId="2293" xr:uid="{4A95490A-895E-441F-9AA6-E56F9514846D}"/>
    <cellStyle name="Format Number Column" xfId="703" xr:uid="{B661C216-5357-48D6-80C5-9DA56046F47C}"/>
    <cellStyle name="Good" xfId="20" builtinId="26" customBuiltin="1"/>
    <cellStyle name="Good 2" xfId="704" xr:uid="{EC29F1E7-0A5D-4EFE-8DAC-0772B5A84268}"/>
    <cellStyle name="Good 2 2" xfId="2477" xr:uid="{221CB5C2-3647-427D-A9D6-9A3706FECF08}"/>
    <cellStyle name="Good 2 3" xfId="2616" xr:uid="{0E70FBBF-CB69-4583-83EE-1C08C5DCCCBE}"/>
    <cellStyle name="Good 2 4" xfId="2294" xr:uid="{6C8E6F51-1760-4845-B395-DFD5FE527CB7}"/>
    <cellStyle name="Good 3" xfId="705" xr:uid="{67D2485A-4977-4DBF-B106-A6208B53464C}"/>
    <cellStyle name="Good 4" xfId="1832" xr:uid="{77B3C2B5-52F1-4358-9D72-365A37E102A9}"/>
    <cellStyle name="Grey" xfId="706" xr:uid="{76C3BE43-8455-4561-B0BB-3EBC42D67AF1}"/>
    <cellStyle name="Grey 2" xfId="707" xr:uid="{C1C573E4-64F6-4468-AFC3-6554C2EAAC92}"/>
    <cellStyle name="gs]_x000d__x000a_Window=23,56,584,348, , ,1_x000d__x000a_dir1=0,0,491,191,-1,-1,1,30,201,1905,245,H:\WINDOWS\*.*_x000d__x000a_dir10=44,44,544,323," xfId="2295" xr:uid="{6A4C3A8D-6DE7-4DA1-8BA6-2AAF452F1AB3}"/>
    <cellStyle name="Header - Style1" xfId="708" xr:uid="{30075923-52B3-4899-B27D-21B4EFABE8B3}"/>
    <cellStyle name="Header1" xfId="709" xr:uid="{2A336900-5429-48DD-A413-FEA63A9FEFFB}"/>
    <cellStyle name="Header1 2" xfId="710" xr:uid="{089C2729-D0AD-4D62-9078-3B4F78E6D3BB}"/>
    <cellStyle name="Header1 3" xfId="711" xr:uid="{18A7FB9B-140D-4950-818A-DEED300B5CA9}"/>
    <cellStyle name="Header1 4" xfId="712" xr:uid="{35382869-7C61-4700-AA2B-E596282A8792}"/>
    <cellStyle name="Header1 5" xfId="713" xr:uid="{FD043E22-4B77-44F3-8AB5-7DB840DA6DE5}"/>
    <cellStyle name="Header2" xfId="714" xr:uid="{FB5B22A8-DD8D-40D6-BB37-7B62C668D90A}"/>
    <cellStyle name="Header2 2" xfId="715" xr:uid="{8060FF73-E8B4-4303-B300-F215F881D07D}"/>
    <cellStyle name="Header2 3" xfId="716" xr:uid="{85F56700-1068-4AF9-B8B5-78181505C3A5}"/>
    <cellStyle name="Header2 4" xfId="717" xr:uid="{8AE76705-6FD0-49A2-BEFA-72B7E19B80CE}"/>
    <cellStyle name="Header2 5" xfId="718" xr:uid="{FAF37DA0-4E95-4191-A4A1-81D19A61455B}"/>
    <cellStyle name="Heading" xfId="719" xr:uid="{1002B9B0-9005-4837-B04A-7FE974D30849}"/>
    <cellStyle name="Heading 1" xfId="16" builtinId="16" customBuiltin="1"/>
    <cellStyle name="Heading 1 2" xfId="720" xr:uid="{5EA6303C-246F-42C4-A9EC-B2D9A85C8806}"/>
    <cellStyle name="Heading 1 2 2" xfId="2479" xr:uid="{E5F05B4B-54AC-491D-9D1C-AD86AFC3C169}"/>
    <cellStyle name="Heading 1 2 3" xfId="2618" xr:uid="{96CB24DD-9F93-4099-B391-67A9EE0FE8A9}"/>
    <cellStyle name="Heading 1 2 4" xfId="2297" xr:uid="{0C82A0C8-0EB3-426E-B8AB-E6B63BD69515}"/>
    <cellStyle name="Heading 1 3" xfId="721" xr:uid="{25F46709-D319-4C39-ABB7-5FDB5C9546CF}"/>
    <cellStyle name="Heading 1 4" xfId="1828" xr:uid="{B84507D0-5ACB-4A9F-B56E-31014F0B93B0}"/>
    <cellStyle name="Heading 2" xfId="17" builtinId="17" customBuiltin="1"/>
    <cellStyle name="Heading 2 2" xfId="722" xr:uid="{69F04944-94DA-4DEF-8EE6-A7D7EB0103CF}"/>
    <cellStyle name="Heading 2 2 2" xfId="2480" xr:uid="{F0BC072E-DFD2-4C0A-8699-26F82564854F}"/>
    <cellStyle name="Heading 2 2 3" xfId="2619" xr:uid="{451A144D-58C4-4862-BC6E-D250F3257A34}"/>
    <cellStyle name="Heading 2 2 4" xfId="2298" xr:uid="{40386708-AD9B-4DB6-A898-44DA1BBB39FA}"/>
    <cellStyle name="Heading 2 3" xfId="723" xr:uid="{C2F6884F-B2FE-4D27-9596-D0017FB95D9A}"/>
    <cellStyle name="Heading 2 4" xfId="1829" xr:uid="{2894D27C-EC48-43FD-87A7-23E832122D69}"/>
    <cellStyle name="Heading 3" xfId="18" builtinId="18" customBuiltin="1"/>
    <cellStyle name="Heading 3 2" xfId="724" xr:uid="{5FA1528E-3E43-4C96-B2A2-FDE73708A72A}"/>
    <cellStyle name="Heading 3 2 2" xfId="2481" xr:uid="{D389BB08-4B43-4FB9-8D48-50ABA3D0ED62}"/>
    <cellStyle name="Heading 3 2 3" xfId="2620" xr:uid="{7E8A0EB4-7EE6-4FEC-864C-7DB56563D043}"/>
    <cellStyle name="Heading 3 2 4" xfId="2299" xr:uid="{D5AE7154-A328-4FAD-9C98-8350A4D40F33}"/>
    <cellStyle name="Heading 3 3" xfId="725" xr:uid="{036B679A-AC06-4AD2-AE71-3C45E86EAA2D}"/>
    <cellStyle name="Heading 3 4" xfId="1830" xr:uid="{86D44114-6C23-4A5A-872C-4ED4C10E50F3}"/>
    <cellStyle name="Heading 4" xfId="19" builtinId="19" customBuiltin="1"/>
    <cellStyle name="Heading 4 2" xfId="726" xr:uid="{29C02F96-53A7-4D65-85FB-2C5D4FA136A2}"/>
    <cellStyle name="Heading 4 2 2" xfId="2482" xr:uid="{017E6405-0FF1-41E1-B0DB-18F064A84124}"/>
    <cellStyle name="Heading 4 2 3" xfId="2621" xr:uid="{56797F30-57E6-4671-92DE-6C0A9C2FED00}"/>
    <cellStyle name="Heading 4 2 4" xfId="2300" xr:uid="{531E809E-1CCC-42AE-B76D-6BA522D796E8}"/>
    <cellStyle name="Heading 4 3" xfId="727" xr:uid="{7D7E9309-1B57-44B4-BA21-A8476040471F}"/>
    <cellStyle name="Heading 4 4" xfId="1831" xr:uid="{FA3E6D43-8BB9-48BE-A72B-BFEF13C8ED70}"/>
    <cellStyle name="Heading 5" xfId="2478" xr:uid="{2ECFEC15-C74C-4FA6-AB2D-973E25B67B96}"/>
    <cellStyle name="Heading 6" xfId="2617" xr:uid="{193DE4FF-141B-4E50-A4C2-846E9D0FE03F}"/>
    <cellStyle name="Heading 7" xfId="2296" xr:uid="{8C39971A-B3DE-486C-9CFC-F6BF755EA8B0}"/>
    <cellStyle name="HEADING1" xfId="728" xr:uid="{5A1743CD-AB4D-418F-8412-A756E0F81CC9}"/>
    <cellStyle name="HEADING2" xfId="729" xr:uid="{EB69F76F-F89C-40A5-8007-AC091E0A94E7}"/>
    <cellStyle name="Hyperlink 2" xfId="730" xr:uid="{3D1522BF-E384-451B-A504-4846ACE90FFA}"/>
    <cellStyle name="Hyperlink 2 2" xfId="731" xr:uid="{8504EBF3-5554-4FA1-A004-B58E6BE68B30}"/>
    <cellStyle name="Indent" xfId="732" xr:uid="{CCE3A0F8-5E2D-4403-9BC0-1DAA9E4E4DC9}"/>
    <cellStyle name="Info_Main" xfId="733" xr:uid="{7C50A8D0-A4FC-43B1-873D-6B7E789EB44E}"/>
    <cellStyle name="Input" xfId="23" builtinId="20" customBuiltin="1"/>
    <cellStyle name="Input [yellow]" xfId="734" xr:uid="{2D2ED6F6-4649-416B-9723-3130902F0E47}"/>
    <cellStyle name="Input [yellow] 2" xfId="735" xr:uid="{37B772E0-82C9-4F69-8AD9-0A953107ED57}"/>
    <cellStyle name="Input 10" xfId="1870" xr:uid="{F987DB8A-D352-4BEC-973E-41874ACB51F7}"/>
    <cellStyle name="Input 2" xfId="736" xr:uid="{44943CFA-7D39-470A-B795-BDF50205DE4B}"/>
    <cellStyle name="Input 2 2" xfId="2483" xr:uid="{5B78A2EA-BECD-4182-B4FF-41A2A3C0C817}"/>
    <cellStyle name="Input 2 3" xfId="2622" xr:uid="{C0C61768-4C0A-4B57-9BEE-B2C8C09920D2}"/>
    <cellStyle name="Input 2 4" xfId="2301" xr:uid="{972FF33D-9235-4EF0-B6F6-12BB191595E7}"/>
    <cellStyle name="Input 3" xfId="737" xr:uid="{08494BD7-941B-467F-805F-4B756174FDEB}"/>
    <cellStyle name="Input 4" xfId="738" xr:uid="{1F16F218-2C66-4B0A-B22D-5DEA5FBB4E68}"/>
    <cellStyle name="Input 5" xfId="739" xr:uid="{1ECF9B48-5831-490E-BA42-09850050C083}"/>
    <cellStyle name="Input 6" xfId="740" xr:uid="{2CB8BA7E-D3CD-46FD-8227-2498BCA3946D}"/>
    <cellStyle name="Input 7" xfId="1835" xr:uid="{992A07B4-18F9-4F53-9DEA-8441C34017B7}"/>
    <cellStyle name="Input 8" xfId="1872" xr:uid="{E860C160-E0DF-4F3C-A970-3C8AB10E0896}"/>
    <cellStyle name="Input 9" xfId="1873" xr:uid="{6E2634C7-3669-45D5-9925-07A643E6DBAA}"/>
    <cellStyle name="InputCurrency" xfId="741" xr:uid="{1EEA1AE6-C3C0-4C10-AEB4-FAE315C8CA65}"/>
    <cellStyle name="InputCurrency 2" xfId="742" xr:uid="{E6CFA38C-807D-41C5-850D-802A81BAA873}"/>
    <cellStyle name="InputPercent1" xfId="743" xr:uid="{1297AB81-ECF0-4658-BEBA-4151DB64B311}"/>
    <cellStyle name="KPMG Heading 1" xfId="744" xr:uid="{FE169334-97D8-4E74-B25B-DBBE2BC79FF9}"/>
    <cellStyle name="KPMG Heading 2" xfId="745" xr:uid="{57BF5E45-1F38-469C-8CF6-501136613532}"/>
    <cellStyle name="KPMG Heading 3" xfId="746" xr:uid="{D1648EDB-B16C-466B-B9DF-1DB45EE243F0}"/>
    <cellStyle name="KPMG Heading 4" xfId="747" xr:uid="{8DE70CC7-B1E2-43F6-B930-AE04BF358016}"/>
    <cellStyle name="KPMG Normal" xfId="748" xr:uid="{DB5FF87D-EB69-4561-A20B-E3DAE46758A5}"/>
    <cellStyle name="KPMG Normal 2" xfId="749" xr:uid="{278A7F4F-7111-4D5F-A41E-A61596465D50}"/>
    <cellStyle name="KPMG Normal Text" xfId="750" xr:uid="{43EDB959-C73D-4A03-BB36-68D34309AF8A}"/>
    <cellStyle name="KPMG Normal Text 2" xfId="751" xr:uid="{2B1369C6-D093-4F74-88DD-CF871430C13A}"/>
    <cellStyle name="left" xfId="752" xr:uid="{96265403-85D6-4106-9E2D-B970965576CA}"/>
    <cellStyle name="Link Currency (0)" xfId="753" xr:uid="{8CD8A7B5-62E5-4091-B4E8-51F20A423FA8}"/>
    <cellStyle name="Link Currency (2)" xfId="754" xr:uid="{B6506DC0-56BE-4387-A6DC-038307507DEF}"/>
    <cellStyle name="Link Units (0)" xfId="755" xr:uid="{005FD197-BE86-42C1-B124-5ED4AB53C421}"/>
    <cellStyle name="Link Units (1)" xfId="756" xr:uid="{718584F0-DCB5-4908-998B-45668F844999}"/>
    <cellStyle name="Link Units (2)" xfId="757" xr:uid="{12C1219A-BBFC-442D-8E92-22E410419C96}"/>
    <cellStyle name="Linked Cell" xfId="26" builtinId="24" customBuiltin="1"/>
    <cellStyle name="Linked Cell 2" xfId="758" xr:uid="{85CC19EB-CF87-44D3-B7D5-97EF2B4AC927}"/>
    <cellStyle name="Linked Cell 2 2" xfId="2484" xr:uid="{F10764EF-E3B8-423B-951D-BF61DAB5F2E2}"/>
    <cellStyle name="Linked Cell 2 3" xfId="2623" xr:uid="{4B04E1CB-16A5-4B89-B35E-6374134515CE}"/>
    <cellStyle name="Linked Cell 2 4" xfId="2302" xr:uid="{3BD144D9-4B8E-4663-A7D1-E73498DDBA99}"/>
    <cellStyle name="Linked Cell 3" xfId="759" xr:uid="{05DE84F6-5C82-41CF-B91E-5915155FB2DB}"/>
    <cellStyle name="Linked Cell 4" xfId="1838" xr:uid="{47048731-B4CF-40D0-9A0B-9A73D9E60CA9}"/>
    <cellStyle name="M" xfId="760" xr:uid="{813DCFC1-0B69-4895-B827-3B7A8780CAAB}"/>
    <cellStyle name="Miglia - Stile1" xfId="761" xr:uid="{0655A6E5-C709-4A2D-9FFE-B9EE793ECDD7}"/>
    <cellStyle name="Miglia - Stile2" xfId="762" xr:uid="{F64D094A-FA20-42B1-BF85-7C2113D9C4FC}"/>
    <cellStyle name="Miglia - Stile3" xfId="763" xr:uid="{F565E940-ACA2-4119-A692-A1AA583EC193}"/>
    <cellStyle name="Miglia - Stile4" xfId="764" xr:uid="{D459A1EA-ED17-46A5-867E-96AB04D46EF1}"/>
    <cellStyle name="Miglia - Stile5" xfId="765" xr:uid="{7825A336-0A26-4ACA-B4E9-FACF14EFDB9A}"/>
    <cellStyle name="Migliaia (0)" xfId="766" xr:uid="{2833840F-DA3A-4028-83D4-14E5C0850BEA}"/>
    <cellStyle name="Migliaia (0) 2" xfId="767" xr:uid="{3B87BA05-7496-4BBE-A3D9-38BE2B68BD7E}"/>
    <cellStyle name="Migliaia (0) 2 2" xfId="768" xr:uid="{ED79FD55-2AE6-4F01-B3B0-EAECBCBD4AEB}"/>
    <cellStyle name="Migliaia (0) 3" xfId="769" xr:uid="{C749614A-D789-4AB8-858B-1C20F48626AD}"/>
    <cellStyle name="Milliers [0]_AR1194" xfId="770" xr:uid="{7EE40D0D-E04D-4268-9F3C-7242DEA6C252}"/>
    <cellStyle name="Milliers_AR1194" xfId="771" xr:uid="{2182A934-77C0-4E63-9DB3-3C12808BC2F3}"/>
    <cellStyle name="Mon?taire [0]_AR1194" xfId="772" xr:uid="{90F4C592-35A2-4697-9AEE-59570B0FCCB8}"/>
    <cellStyle name="Mon?taire_AR1194" xfId="773" xr:uid="{ED18CA8A-CCFC-4FA5-A3E9-09F8D1269575}"/>
    <cellStyle name="Monétaire [0]_AR1194" xfId="774" xr:uid="{5A51EA60-B57C-46B6-9993-302E46D95324}"/>
    <cellStyle name="Monétaire_AR1194" xfId="775" xr:uid="{09D12089-A705-4A45-83C5-8AEEE24315E3}"/>
    <cellStyle name="NEE" xfId="2303" xr:uid="{460B338E-8935-4B3F-94A4-B83ECC8B6509}"/>
    <cellStyle name="Neutral" xfId="22" builtinId="28" customBuiltin="1"/>
    <cellStyle name="Neutral 2" xfId="776" xr:uid="{DDD67F75-2870-45C5-A527-3486D0417D5F}"/>
    <cellStyle name="Neutral 2 2" xfId="2485" xr:uid="{D5002EB8-832E-431C-873F-44710B7CE153}"/>
    <cellStyle name="Neutral 2 3" xfId="2624" xr:uid="{5954C979-365C-4069-9EED-0B0F4E65F897}"/>
    <cellStyle name="Neutral 2 4" xfId="2304" xr:uid="{54806172-C891-475E-B9AB-38725E7135EC}"/>
    <cellStyle name="Neutral 3" xfId="777" xr:uid="{A811A0AF-A49A-43DA-829B-D9A554626BE0}"/>
    <cellStyle name="Neutral 4" xfId="1834" xr:uid="{63B26C17-A931-49BA-BDF2-BF23D705C9B2}"/>
    <cellStyle name="New Times Roman" xfId="778" xr:uid="{50D25AAD-7419-4C2E-8016-524D684844AB}"/>
    <cellStyle name="New Times Roman 2" xfId="779" xr:uid="{B9B4E582-92AC-40C4-BE11-587C39CCFCCD}"/>
    <cellStyle name="NewStyle" xfId="780" xr:uid="{15DB7415-1C0A-46D3-AD1B-F7C1F5EB1D56}"/>
    <cellStyle name="no dec" xfId="781" xr:uid="{214867C1-4BBE-4FB5-A63E-1534C76990D3}"/>
    <cellStyle name="no dec 2" xfId="782" xr:uid="{C4457084-4944-47C9-B95B-F6EF4EE636C6}"/>
    <cellStyle name="no dec 3" xfId="783" xr:uid="{D35F703A-82AA-4817-924A-0A7674BC1EB7}"/>
    <cellStyle name="no dec 4" xfId="784" xr:uid="{8E7A4570-FDA8-417B-B987-38E492522F81}"/>
    <cellStyle name="no dec 5" xfId="785" xr:uid="{4BCA72CD-D5A6-45C9-AE1D-C0219A093A12}"/>
    <cellStyle name="Normal" xfId="0" builtinId="0"/>
    <cellStyle name="Normal - Stile6" xfId="786" xr:uid="{E88A2897-00DD-4C87-9161-406413D47552}"/>
    <cellStyle name="Normal - Stile7" xfId="787" xr:uid="{B2D0173F-0B2F-48F2-886E-1E880D1F07AE}"/>
    <cellStyle name="Normal - Stile8" xfId="788" xr:uid="{FB5ED75A-8A1F-46B5-ADC4-ED10A359D66E}"/>
    <cellStyle name="Normal - Style1" xfId="789" xr:uid="{9EF322A6-93CF-4CF4-A874-57A7A72E4902}"/>
    <cellStyle name="Normal - Style1 2" xfId="2486" xr:uid="{56A20C16-0049-426D-83A4-3DFEFFE9ACB0}"/>
    <cellStyle name="Normal - Style1 3" xfId="2625" xr:uid="{E0CCE395-AE13-46B3-9676-9B37F2874052}"/>
    <cellStyle name="Normal - Style1 4" xfId="2305" xr:uid="{23699867-992B-491A-8E3F-304FC5234BAB}"/>
    <cellStyle name="Normal - Style2" xfId="790" xr:uid="{CD625DCB-4A39-404B-8201-F40CB4347075}"/>
    <cellStyle name="Normal - Style3" xfId="791" xr:uid="{9F4F6004-CE16-40D9-B181-4421E8CFF374}"/>
    <cellStyle name="Normal - Style4" xfId="792" xr:uid="{55721B5A-032C-43C2-AF67-CD15FD9DA74B}"/>
    <cellStyle name="Normal - Style5" xfId="793" xr:uid="{08397B8A-9861-4AE4-9587-0D50A23286B2}"/>
    <cellStyle name="Normal - Style6" xfId="794" xr:uid="{C0E746BB-A431-4F71-BE73-50F54B17B400}"/>
    <cellStyle name="Normal - Style7" xfId="795" xr:uid="{4FF7D233-8B17-4907-A854-305773424A60}"/>
    <cellStyle name="Normal - Style8" xfId="796" xr:uid="{612F9BF0-55F8-44AB-AE67-BB3D99E61957}"/>
    <cellStyle name="Normal 10" xfId="797" xr:uid="{59A43D09-67F9-412E-BC22-F3BA2E710701}"/>
    <cellStyle name="Normal 10 2" xfId="798" xr:uid="{72A59137-AD5D-41EA-9974-8E3F3A73057F}"/>
    <cellStyle name="Normal 10 2 2" xfId="799" xr:uid="{11793F8D-E2AA-4719-A49E-8AFF7A1DE0E1}"/>
    <cellStyle name="Normal 10 2 3" xfId="800" xr:uid="{ACE87FA7-D588-4AD9-A8DD-6E44019DB699}"/>
    <cellStyle name="Normal 10 3" xfId="801" xr:uid="{E765DE7A-F54D-4E1C-B1B5-4378FC03BDA1}"/>
    <cellStyle name="Normal 10 3 2" xfId="802" xr:uid="{F44F3DFA-DE95-4F97-B29D-48A62DF62FE7}"/>
    <cellStyle name="Normal 10 4" xfId="803" xr:uid="{4B75E9B2-CF3E-43EE-A6F9-FE0C943F1E7A}"/>
    <cellStyle name="Normal 10 5" xfId="804" xr:uid="{5CB79F5E-694C-4FD1-8CA0-6E05C042BA77}"/>
    <cellStyle name="Normal 10 6" xfId="1936" xr:uid="{D8D5B0FD-173F-4FCC-BC92-A3BE8E864BAE}"/>
    <cellStyle name="Normal 10 7" xfId="2067" xr:uid="{1EDEBD44-716E-40B6-9C42-54DBCB39E87D}"/>
    <cellStyle name="Normal 10 8" xfId="2153" xr:uid="{7B3E4FDB-F006-46A8-8112-0EC5B0065A8A}"/>
    <cellStyle name="Normal 100" xfId="805" xr:uid="{5972D940-5687-45D0-9632-6E92E5418CA5}"/>
    <cellStyle name="Normal 101" xfId="806" xr:uid="{1868CACA-80A1-422E-BD12-F2DF9D5477C4}"/>
    <cellStyle name="Normal 102" xfId="807" xr:uid="{47B036CE-9537-4035-8AA4-7133A11CCF11}"/>
    <cellStyle name="Normal 103" xfId="808" xr:uid="{5BBC5AE8-139E-4FF3-AF1A-483264DCEE22}"/>
    <cellStyle name="Normal 104" xfId="809" xr:uid="{C1D0D034-474F-4B26-83A7-257DCEEC67C7}"/>
    <cellStyle name="Normal 105" xfId="810" xr:uid="{16C95CA6-539D-4F71-A444-8534B9665FEC}"/>
    <cellStyle name="Normal 106" xfId="811" xr:uid="{CE5108B0-DFC0-4A05-AA64-94D87AD2B8CC}"/>
    <cellStyle name="Normal 107" xfId="812" xr:uid="{FB0B182A-0AA0-4462-A221-C175798808AB}"/>
    <cellStyle name="Normal 108" xfId="813" xr:uid="{554D871F-CC9B-41CB-A793-804896867E9B}"/>
    <cellStyle name="Normal 109" xfId="814" xr:uid="{3EA70715-F89D-4B67-B1D2-25C5679CB03B}"/>
    <cellStyle name="Normal 11" xfId="815" xr:uid="{ABCD7889-7945-4BF6-9694-056144E0BC59}"/>
    <cellStyle name="Normal 11 2" xfId="816" xr:uid="{7EF72536-FFAE-4204-9639-D2195B84E255}"/>
    <cellStyle name="Normal 11 3" xfId="1938" xr:uid="{4F40A568-9C66-4873-8239-3121E10183FC}"/>
    <cellStyle name="Normal 11 4" xfId="2068" xr:uid="{8541E481-3A5F-4939-8736-9B560623AE44}"/>
    <cellStyle name="Normal 11 5" xfId="2177" xr:uid="{FA6C96F2-7949-47DF-98BD-97F6B050E9A6}"/>
    <cellStyle name="Normal 110" xfId="817" xr:uid="{15E25A59-1217-43CF-985E-547966004374}"/>
    <cellStyle name="Normal 111" xfId="818" xr:uid="{8AA9BB34-DB9C-430D-806F-0EDC96C16698}"/>
    <cellStyle name="Normal 112" xfId="819" xr:uid="{1880B4D9-1493-47C2-9172-A3188CBDAE23}"/>
    <cellStyle name="Normal 113" xfId="820" xr:uid="{7823A109-A591-4714-B826-9CD25C2D755F}"/>
    <cellStyle name="Normal 114" xfId="821" xr:uid="{69463DB3-59B4-4C2C-9A87-DBBBE8B892EB}"/>
    <cellStyle name="Normal 115" xfId="822" xr:uid="{E49E0098-28D1-42CE-A621-5C9A7EFDB9AC}"/>
    <cellStyle name="Normal 116" xfId="823" xr:uid="{C76E596C-411F-470E-B6F7-5B29139B1F7F}"/>
    <cellStyle name="Normal 117" xfId="824" xr:uid="{63D3C39C-39BB-4E14-8E96-EDE49003492F}"/>
    <cellStyle name="Normal 118" xfId="825" xr:uid="{36E3746E-2983-43BB-AC45-FEFD83925E9C}"/>
    <cellStyle name="Normal 119" xfId="826" xr:uid="{A92415C1-6B97-4B64-9C4D-D5E307E410DC}"/>
    <cellStyle name="Normal 12" xfId="827" xr:uid="{EDCA3B3D-5A1F-4F86-8055-4409FDEE26DE}"/>
    <cellStyle name="Normal 12 2" xfId="828" xr:uid="{EFAAF02F-8107-49ED-A483-A684554C63E7}"/>
    <cellStyle name="Normal 12 2 2" xfId="2488" xr:uid="{855C21F5-72F8-4B7E-8066-CF159790BA15}"/>
    <cellStyle name="Normal 12 2 3" xfId="2666" xr:uid="{8AC0276A-10AB-4E77-A3AD-3F7657524C67}"/>
    <cellStyle name="Normal 12 2 4" xfId="2387" xr:uid="{A1E821A8-3155-4AEC-92F2-C3EA06066421}"/>
    <cellStyle name="Normal 12 3" xfId="1910" xr:uid="{78BD1DB5-3A24-4A3C-8E53-5746D325A693}"/>
    <cellStyle name="Normal 12 4" xfId="2069" xr:uid="{E08F2F6A-5428-4C8E-A7D9-8336FE3DD7F1}"/>
    <cellStyle name="Normal 12 5" xfId="2487" xr:uid="{D9ABACD8-346C-41C5-A024-3885CBE5486F}"/>
    <cellStyle name="Normal 120" xfId="829" xr:uid="{13EDC6AE-775D-4BF3-B600-8EBF109EBF72}"/>
    <cellStyle name="Normal 121" xfId="830" xr:uid="{1A7ADECD-0DA9-4832-94D3-DDF8E156ECFA}"/>
    <cellStyle name="Normal 122" xfId="831" xr:uid="{176590EB-2486-4A4E-AF4A-3091DE32F333}"/>
    <cellStyle name="Normal 123" xfId="832" xr:uid="{F701154F-6DDA-47AB-BE00-0BB51D194FF1}"/>
    <cellStyle name="Normal 124" xfId="833" xr:uid="{DB742C8D-3978-4B74-97DD-EFCAF3912440}"/>
    <cellStyle name="Normal 125" xfId="834" xr:uid="{0B90E409-3810-4D15-A6E9-831837C60D97}"/>
    <cellStyle name="Normal 126" xfId="835" xr:uid="{2AB1C541-6E58-4525-89CB-625805890C41}"/>
    <cellStyle name="Normal 127" xfId="836" xr:uid="{CFEB0CA2-8A17-4CE1-8A53-9B99715A04C2}"/>
    <cellStyle name="Normal 128" xfId="837" xr:uid="{CAEFAFDB-AB05-409A-927B-9D5F4C8459C4}"/>
    <cellStyle name="Normal 129" xfId="838" xr:uid="{EA3971E3-9C37-4E5B-B7A9-BF111D2CA6DB}"/>
    <cellStyle name="Normal 13" xfId="839" xr:uid="{B01F0EC6-84D5-402A-915B-08B0797C5E44}"/>
    <cellStyle name="Normal 13 2" xfId="840" xr:uid="{653AA138-4846-4BEB-A6A2-A710A3FE254F}"/>
    <cellStyle name="Normal 13 2 2" xfId="2489" xr:uid="{445D22BC-AACF-4102-91A7-CCBC148AF56B}"/>
    <cellStyle name="Normal 13 2 3" xfId="2670" xr:uid="{0ED1E11A-5C95-4A01-9775-DA6290B90012}"/>
    <cellStyle name="Normal 13 2 4" xfId="2391" xr:uid="{10A4D80C-84BD-41F6-836B-462EB543795D}"/>
    <cellStyle name="Normal 13 3" xfId="841" xr:uid="{46DCB6B5-A0C4-476E-872C-6D0C566FEC5F}"/>
    <cellStyle name="Normal 13 4" xfId="2070" xr:uid="{695CA5F2-66A5-4B1E-AC69-7EE87F1DDE6E}"/>
    <cellStyle name="Normal 13 5" xfId="2047" xr:uid="{2C964AD5-4A03-457C-A781-66A31E6DF609}"/>
    <cellStyle name="Normal 13 6" xfId="2104" xr:uid="{1EC5A62E-F336-4A60-A335-F33C06C688A1}"/>
    <cellStyle name="Normal 13 7" xfId="2626" xr:uid="{7C9C7F81-6FFF-40C2-8BA1-60CCD4DF7FF1}"/>
    <cellStyle name="Normal 13 8" xfId="2306" xr:uid="{295FC950-F976-4AC4-B030-10F9B6336A17}"/>
    <cellStyle name="Normal 130" xfId="842" xr:uid="{C6B326F5-99AD-4EC5-B586-53445839E526}"/>
    <cellStyle name="Normal 131" xfId="843" xr:uid="{068B6F22-EF86-48DE-81FA-3CF04E6AC450}"/>
    <cellStyle name="Normal 132" xfId="844" xr:uid="{18649A3B-3BC8-46A0-8707-6F8B1F26B4BA}"/>
    <cellStyle name="Normal 133" xfId="845" xr:uid="{244649F9-E4C5-41AD-A38D-B7C70808455A}"/>
    <cellStyle name="Normal 134" xfId="846" xr:uid="{D6935ABB-670C-47BC-9869-F505D436B978}"/>
    <cellStyle name="Normal 135" xfId="847" xr:uid="{717E16F8-7904-4073-9FB5-CFC96E5256A2}"/>
    <cellStyle name="Normal 136" xfId="848" xr:uid="{0722D097-7379-4C65-B1F5-6C4A2073692F}"/>
    <cellStyle name="Normal 137" xfId="849" xr:uid="{79A36763-2DC4-4577-8726-93D904240881}"/>
    <cellStyle name="Normal 138" xfId="850" xr:uid="{A9FC4BCB-D62B-47AD-9359-A62E1276AFF3}"/>
    <cellStyle name="Normal 139" xfId="851" xr:uid="{800D35FA-3330-44FB-973C-236564E39D8D}"/>
    <cellStyle name="Normal 14" xfId="852" xr:uid="{9A861143-174B-450A-B605-99BF4CC444AA}"/>
    <cellStyle name="Normal 14 2" xfId="853" xr:uid="{8BA73625-843A-4AA3-A585-B96F6811994A}"/>
    <cellStyle name="Normal 14 3" xfId="854" xr:uid="{2D8E129B-7BCB-43F3-B7DD-27FF2F040984}"/>
    <cellStyle name="Normal 14 4" xfId="2490" xr:uid="{DB5CD18F-47AC-41E5-81A6-E6F074067C79}"/>
    <cellStyle name="Normal 140" xfId="855" xr:uid="{AE6CB6D6-1659-42F0-9B30-D75D4843ED3D}"/>
    <cellStyle name="Normal 141" xfId="856" xr:uid="{874BE0B7-378F-4D07-AD92-4814FBF5FA0B}"/>
    <cellStyle name="Normal 142" xfId="857" xr:uid="{67BC62EC-A797-470E-BD77-C2A7D5F4C387}"/>
    <cellStyle name="Normal 143" xfId="858" xr:uid="{23664964-0E34-4602-A942-D96A084E9751}"/>
    <cellStyle name="Normal 144" xfId="859" xr:uid="{82E3A54F-832A-40B4-BB83-C09B4AC2766C}"/>
    <cellStyle name="Normal 145" xfId="860" xr:uid="{85C4B773-A6FF-4085-9A6B-DBAE086DE3EA}"/>
    <cellStyle name="Normal 146" xfId="861" xr:uid="{DA8BF215-0A34-4D8F-B5C8-329FD99F5C86}"/>
    <cellStyle name="Normal 147" xfId="862" xr:uid="{113C2668-28A3-46A5-AA08-827654B8F7F6}"/>
    <cellStyle name="Normal 148" xfId="863" xr:uid="{5B5D74E5-E721-4DAC-AB86-2A3FF33B2AA8}"/>
    <cellStyle name="Normal 149" xfId="864" xr:uid="{14697CA4-6995-46AF-ACB7-4BA0F6BF1D81}"/>
    <cellStyle name="Normal 15" xfId="865" xr:uid="{2A518207-FBCE-4F17-875B-23015CE548D3}"/>
    <cellStyle name="Normal 15 2" xfId="866" xr:uid="{1B241D7C-BACD-469F-AE5F-2B7A571E41C9}"/>
    <cellStyle name="Normal 15 3" xfId="867" xr:uid="{D8CDF74A-CFF0-4F05-B355-E092790D076B}"/>
    <cellStyle name="Normal 15 4" xfId="2491" xr:uid="{64FA9490-D794-46EF-8444-D3770B5B83BA}"/>
    <cellStyle name="Normal 150" xfId="868" xr:uid="{4E938324-E467-42AB-8009-8B7AE5044C67}"/>
    <cellStyle name="Normal 151" xfId="869" xr:uid="{37A15E97-5B52-4002-9765-E9EB0607F0A6}"/>
    <cellStyle name="Normal 152" xfId="870" xr:uid="{93D60A17-DCE2-46B5-9C92-CF8B118B1E44}"/>
    <cellStyle name="Normal 153" xfId="871" xr:uid="{EBD9C4CD-F572-43FF-978B-FB99AF6B9537}"/>
    <cellStyle name="Normal 154" xfId="872" xr:uid="{40ECF579-6CA4-40D2-AF3A-EBE553D8ECCB}"/>
    <cellStyle name="Normal 155" xfId="873" xr:uid="{B0750D24-288F-43A3-936C-B8CA8CF7E401}"/>
    <cellStyle name="Normal 156" xfId="874" xr:uid="{3FC63031-BDC1-4EFA-8EF4-5C26817A630A}"/>
    <cellStyle name="Normal 157" xfId="875" xr:uid="{81005841-E636-48B2-A84A-C0B3CC478A12}"/>
    <cellStyle name="Normal 158" xfId="876" xr:uid="{8E4B8E54-E3BB-4C37-9837-ACAA1F16B98C}"/>
    <cellStyle name="Normal 159" xfId="877" xr:uid="{D582A28A-6F04-42B9-9275-D391745A3987}"/>
    <cellStyle name="Normal 159 2" xfId="878" xr:uid="{1F56CDF0-1FA2-40B3-B8A2-60CB621528EA}"/>
    <cellStyle name="Normal 16" xfId="879" xr:uid="{9EB2DEBF-2763-4D84-B3AA-E6B7F092DD7B}"/>
    <cellStyle name="Normal 16 2" xfId="880" xr:uid="{8AFD15F7-7749-4806-8D11-6D603443F335}"/>
    <cellStyle name="Normal 16 3" xfId="2492" xr:uid="{9AD7E949-C8E6-4D96-9F44-24F8224A455F}"/>
    <cellStyle name="Normal 16 42" xfId="2161" xr:uid="{60367959-EC8C-45FA-9B23-EA0AD230E129}"/>
    <cellStyle name="Normal 160" xfId="881" xr:uid="{7A2C46A8-61D7-4D8F-B402-5CC106D8129C}"/>
    <cellStyle name="Normal 160 2" xfId="882" xr:uid="{8EC1D8DA-73FC-4834-A518-AFEE1D291B1E}"/>
    <cellStyle name="Normal 161" xfId="883" xr:uid="{E3B5DE5A-CF67-4A12-839E-1A3136608F9C}"/>
    <cellStyle name="Normal 161 2" xfId="884" xr:uid="{CD9995FE-145F-4179-8CF6-B03054D9B2FE}"/>
    <cellStyle name="Normal 162" xfId="885" xr:uid="{90751070-C0A4-4CBD-901A-C5C6FEAA5BFB}"/>
    <cellStyle name="Normal 162 2" xfId="886" xr:uid="{0C31AB6B-C632-4B23-BC36-D9ADC5C9B42B}"/>
    <cellStyle name="Normal 163" xfId="887" xr:uid="{86983C2E-4D0F-4B7F-8474-5D7B82B6DF22}"/>
    <cellStyle name="Normal 163 2" xfId="888" xr:uid="{765B0AEB-1B64-4315-8C19-06ED3627530E}"/>
    <cellStyle name="Normal 164" xfId="889" xr:uid="{5801778F-9175-431C-B9DE-B2A0A53CB30B}"/>
    <cellStyle name="Normal 164 2" xfId="890" xr:uid="{2E320742-57C4-4C0B-8091-805985271C7C}"/>
    <cellStyle name="Normal 165" xfId="891" xr:uid="{5587E139-F11F-4EAB-8820-9ADC7BDE7699}"/>
    <cellStyle name="Normal 166" xfId="892" xr:uid="{ED247BC8-3D07-4E4F-A5C6-207F3D181ADE}"/>
    <cellStyle name="Normal 167" xfId="893" xr:uid="{EE11F05E-39D9-46EC-80AC-DE965DA18805}"/>
    <cellStyle name="Normal 167 2" xfId="1974" xr:uid="{35D315AB-38B7-4ED4-A3EB-1A3D836ADDB1}"/>
    <cellStyle name="Normal 168" xfId="894" xr:uid="{94B4D4E7-E7BD-4408-8F63-72C7C3F9E922}"/>
    <cellStyle name="Normal 168 2" xfId="1975" xr:uid="{A50A72EC-E628-4181-8ADB-8432491B7B60}"/>
    <cellStyle name="Normal 169" xfId="895" xr:uid="{49C47DBE-FD1F-4900-93BD-304A2B00C930}"/>
    <cellStyle name="Normal 169 2" xfId="1976" xr:uid="{CD3E191F-919C-4FD2-935E-7FC8141BD86D}"/>
    <cellStyle name="Normal 17" xfId="896" xr:uid="{BAB05F8F-9C64-466C-8CA9-E49AA1AFADDC}"/>
    <cellStyle name="Normal 17 2" xfId="897" xr:uid="{6A857B49-606A-4305-874C-E0D53F46A683}"/>
    <cellStyle name="Normal 17 2 2" xfId="898" xr:uid="{4C1F4011-04C8-4B82-BB40-EB2C20BBA8C7}"/>
    <cellStyle name="Normal 17 25" xfId="899" xr:uid="{2D9875E1-27F4-4B20-A950-E77F05DB0B81}"/>
    <cellStyle name="Normal 17 3" xfId="900" xr:uid="{B030068A-2C44-4F41-ACB3-A27111686D58}"/>
    <cellStyle name="Normal 17 4" xfId="2493" xr:uid="{E8F233CD-1F55-4E85-A70D-CE0D22C0DF12}"/>
    <cellStyle name="Normal 17 5" xfId="2663" xr:uid="{62B7EAC7-E9F2-4EE3-8D74-4F902F70B9DD}"/>
    <cellStyle name="Normal 17 6" xfId="2384" xr:uid="{46933C0A-1691-4792-B6BF-6F1B9A0050EE}"/>
    <cellStyle name="Normal 170" xfId="1814" xr:uid="{ABDA62A8-7976-4D79-AFF8-BAA7FBC42EAF}"/>
    <cellStyle name="Normal 171" xfId="1819" xr:uid="{210E200E-8BC0-40BA-99AB-87FFF78B5292}"/>
    <cellStyle name="Normal 172" xfId="1823" xr:uid="{F664F8AA-A87B-421D-9684-FAABF190DC00}"/>
    <cellStyle name="Normal 173" xfId="1825" xr:uid="{D5E1C0AA-F048-4BBE-A117-973785E24629}"/>
    <cellStyle name="Normal 174" xfId="1868" xr:uid="{14090E29-6DC1-4F1A-8DAA-2F9CE13AF244}"/>
    <cellStyle name="Normal 175" xfId="1888" xr:uid="{1A5C4643-5ECD-4F7D-BF97-D8CADD93F0E8}"/>
    <cellStyle name="Normal 176" xfId="1892" xr:uid="{2E6EE76A-353E-487E-88D1-29436E070066}"/>
    <cellStyle name="Normal 177" xfId="1896" xr:uid="{887F78FE-0F16-4862-95E8-149525A76942}"/>
    <cellStyle name="Normal 178" xfId="1898" xr:uid="{8A3B9939-0387-4F50-BB05-7750936352DF}"/>
    <cellStyle name="Normal 179" xfId="1916" xr:uid="{B2361496-2607-4037-B5C4-A797F98F5AE3}"/>
    <cellStyle name="Normal 18" xfId="901" xr:uid="{1FF0E1E9-09FE-4620-A898-DA1DB84EDEA4}"/>
    <cellStyle name="Normal 18 2" xfId="902" xr:uid="{674D6573-2BCE-44D8-B0F6-A51FFA3CA752}"/>
    <cellStyle name="Normal 18 3" xfId="1808" xr:uid="{99957479-5B97-487C-A97A-BC5BE273DD21}"/>
    <cellStyle name="Normal 180" xfId="1960" xr:uid="{528A36AC-1A82-4169-ABF7-EA482B279CFF}"/>
    <cellStyle name="Normal 181" xfId="1962" xr:uid="{60578230-3F88-4418-99A2-5B570FEAC0B8}"/>
    <cellStyle name="Normal 182" xfId="1965" xr:uid="{8DDB37D0-CDCC-4D40-9B6F-95907699643F}"/>
    <cellStyle name="Normal 183" xfId="1968" xr:uid="{2A0D03FB-BC74-46E5-B2D8-87B199666803}"/>
    <cellStyle name="Normal 184" xfId="1969" xr:uid="{E5B1FA13-4867-4BED-9846-975C8F880C94}"/>
    <cellStyle name="Normal 185" xfId="1971" xr:uid="{716F6F47-39C4-4CF5-8318-071CE9D64980}"/>
    <cellStyle name="Normal 186" xfId="1943" xr:uid="{8DC7F8EC-12A2-4F6E-858A-57E1B43A521B}"/>
    <cellStyle name="Normal 187" xfId="1973" xr:uid="{EB82ED80-58A8-465F-990A-CBCF87EE8FED}"/>
    <cellStyle name="Normal 188" xfId="1980" xr:uid="{C36F0ADD-B180-48DC-9CEF-18D92D2BE37B}"/>
    <cellStyle name="Normal 189" xfId="1987" xr:uid="{E01B20F2-9025-4AC5-B461-2C630B8C7C4D}"/>
    <cellStyle name="Normal 19" xfId="903" xr:uid="{E92076B5-3E34-4ECA-9EEC-4069AED33857}"/>
    <cellStyle name="Normal 19 2" xfId="904" xr:uid="{AA6B9A64-2BE8-44D8-9B48-1E2F39E815C0}"/>
    <cellStyle name="Normal 190" xfId="1999" xr:uid="{ED02B7B1-7B39-45F0-BD57-B3BCE6C89DF4}"/>
    <cellStyle name="Normal 191" xfId="1994" xr:uid="{653710EA-D5B6-4383-82F8-4C6DC4890843}"/>
    <cellStyle name="Normal 192" xfId="2000" xr:uid="{41363E76-01FE-4CAA-BC3C-A6E03A8B83F3}"/>
    <cellStyle name="Normal 193" xfId="2001" xr:uid="{00A82F3E-6042-4391-A846-9CA18DAF1472}"/>
    <cellStyle name="Normal 194" xfId="2003" xr:uid="{C4C5669C-6387-4F13-9889-C118B8106F35}"/>
    <cellStyle name="Normal 195" xfId="2005" xr:uid="{60C24E76-55DB-4EE9-95EC-C4C39E552DBC}"/>
    <cellStyle name="Normal 196" xfId="2007" xr:uid="{2B0C3FE6-862F-400A-8FA7-2488FD082AC3}"/>
    <cellStyle name="Normal 197" xfId="2009" xr:uid="{360B5257-A3AD-43F2-902B-11A9A7AF1944}"/>
    <cellStyle name="Normal 198" xfId="2011" xr:uid="{B9F77C0E-E502-48F6-8B78-3E52F16EB5E1}"/>
    <cellStyle name="Normal 199" xfId="2013" xr:uid="{3F25707C-C72B-41EF-8E71-A57084EA6C74}"/>
    <cellStyle name="Normal 2" xfId="3" xr:uid="{00000000-0005-0000-0000-000006000000}"/>
    <cellStyle name="Normal 2 10" xfId="906" xr:uid="{979FC81B-33DB-4A7A-93DB-8B767CEBFD83}"/>
    <cellStyle name="Normal 2 10 2" xfId="907" xr:uid="{81B2918E-E201-449D-9C46-2235A589AB81}"/>
    <cellStyle name="Normal 2 11" xfId="908" xr:uid="{04C61401-55F6-493B-B259-B03D5AE29AEF}"/>
    <cellStyle name="Normal 2 11 2" xfId="909" xr:uid="{0E933939-D6F0-428B-9E83-2CE403D6650A}"/>
    <cellStyle name="Normal 2 12" xfId="910" xr:uid="{8B030FB7-562B-4F89-A7C9-5DA8E26AA738}"/>
    <cellStyle name="Normal 2 12 2" xfId="911" xr:uid="{8F966051-40A8-4A56-A768-C31386132B7F}"/>
    <cellStyle name="Normal 2 13" xfId="912" xr:uid="{DFD8F040-78B8-47D7-9D06-F52803798397}"/>
    <cellStyle name="Normal 2 13 2" xfId="913" xr:uid="{1DDC3B2C-2C95-4655-BD0D-F9F684263939}"/>
    <cellStyle name="Normal 2 14" xfId="914" xr:uid="{372C1F75-E07B-4F8A-B26B-4A8ED2FDE5DA}"/>
    <cellStyle name="Normal 2 14 2" xfId="915" xr:uid="{7619BA43-3A3F-458A-8248-CF656B470681}"/>
    <cellStyle name="Normal 2 15" xfId="916" xr:uid="{77239858-CC8B-4A75-9CDB-231926FF7574}"/>
    <cellStyle name="Normal 2 15 2" xfId="917" xr:uid="{64809656-035F-4D4C-AC91-8483B064C9C8}"/>
    <cellStyle name="Normal 2 16" xfId="918" xr:uid="{0F578DF3-FEEE-447D-B7C2-5F59D1A594D6}"/>
    <cellStyle name="Normal 2 16 2" xfId="919" xr:uid="{230CCB96-C054-4437-BF05-67A47E33C8B3}"/>
    <cellStyle name="Normal 2 16 2 2" xfId="2178" xr:uid="{6B011420-7E4F-4038-A792-DC0E6BC0BF2D}"/>
    <cellStyle name="Normal 2 16 2 3" xfId="2154" xr:uid="{1EA18F74-9497-44AC-A65E-284957359D60}"/>
    <cellStyle name="Normal 2 17" xfId="920" xr:uid="{48FE5608-FE36-4C45-AADA-04A6FEE8B6F5}"/>
    <cellStyle name="Normal 2 17 2" xfId="921" xr:uid="{A90D419C-E23A-42FB-A6F2-33DBA140BB60}"/>
    <cellStyle name="Normal 2 18" xfId="922" xr:uid="{DEA6C546-B00B-415F-B7F5-BFA17B447CF6}"/>
    <cellStyle name="Normal 2 18 2" xfId="923" xr:uid="{F1D9E1AD-0152-4022-9954-F8195C951DAD}"/>
    <cellStyle name="Normal 2 19" xfId="924" xr:uid="{D4047A51-571B-41BF-BBF1-1EEC780DFE94}"/>
    <cellStyle name="Normal 2 2" xfId="4" xr:uid="{00000000-0005-0000-0000-000007000000}"/>
    <cellStyle name="Normal 2 2 10" xfId="926" xr:uid="{03AB9185-B97B-41F9-9A6C-6D5DA9369054}"/>
    <cellStyle name="Normal 2 2 11" xfId="927" xr:uid="{C4E56186-7109-400C-BFDC-636DDCF8DC30}"/>
    <cellStyle name="Normal 2 2 12" xfId="928" xr:uid="{6EC59E56-696A-4DE4-9010-F3BDD0911705}"/>
    <cellStyle name="Normal 2 2 13" xfId="929" xr:uid="{2D295C13-2568-44CC-830A-BECE53A11B03}"/>
    <cellStyle name="Normal 2 2 14" xfId="930" xr:uid="{01EB715E-9C65-4F08-94D5-4FC1D0AD4544}"/>
    <cellStyle name="Normal 2 2 15" xfId="931" xr:uid="{41977299-FC81-4336-A7CF-B3997BC8C215}"/>
    <cellStyle name="Normal 2 2 16" xfId="932" xr:uid="{332ABE18-5F84-4311-9FBE-8916BCF74210}"/>
    <cellStyle name="Normal 2 2 17" xfId="933" xr:uid="{D4936C4A-F859-4CC3-A039-9AC5BFF5B35B}"/>
    <cellStyle name="Normal 2 2 18" xfId="934" xr:uid="{0DBF0C21-682D-44DB-9CC3-86010A268EF1}"/>
    <cellStyle name="Normal 2 2 19" xfId="935" xr:uid="{A2CE7F7C-AC9E-49E2-8B7C-889631C42E72}"/>
    <cellStyle name="Normal 2 2 2" xfId="9" xr:uid="{00000000-0005-0000-0000-000008000000}"/>
    <cellStyle name="Normal 2 2 2 2" xfId="937" xr:uid="{793518BC-4E0A-43C2-BCE4-55D9E298794E}"/>
    <cellStyle name="Normal 2 2 2 3" xfId="1929" xr:uid="{A3505B9E-7BA5-43AC-9D98-0490930245A6}"/>
    <cellStyle name="Normal 2 2 2 4" xfId="2073" xr:uid="{4E8939A2-031B-42B4-9D93-5D503D2B59C6}"/>
    <cellStyle name="Normal 2 2 2 5" xfId="2120" xr:uid="{3897BE9F-A94F-4E3D-9C1F-50010B280068}"/>
    <cellStyle name="Normal 2 2 2 5 2" xfId="2180" xr:uid="{1A6512E4-7DDC-49FB-BA76-718CFFFCBAF3}"/>
    <cellStyle name="Normal 2 2 2 5 3" xfId="2533" xr:uid="{47DF1010-9706-44C3-BEF2-7966B2A14CF0}"/>
    <cellStyle name="Normal 2 2 2 6" xfId="936" xr:uid="{74220413-CAA4-4100-BAB0-110AABB4A74E}"/>
    <cellStyle name="Normal 2 2 20" xfId="938" xr:uid="{1C6D0580-B494-400A-BD92-DEDFEE373253}"/>
    <cellStyle name="Normal 2 2 21" xfId="939" xr:uid="{D31484EB-CB83-40BE-8CD2-8454A8378152}"/>
    <cellStyle name="Normal 2 2 22" xfId="940" xr:uid="{27B7906D-60EB-4151-AA63-159DD43CF960}"/>
    <cellStyle name="Normal 2 2 23" xfId="941" xr:uid="{84EF82E4-4DA0-4A99-8578-1F535FD8BE45}"/>
    <cellStyle name="Normal 2 2 24" xfId="942" xr:uid="{0540C187-DE60-47E3-B5CF-9CD3F5D48942}"/>
    <cellStyle name="Normal 2 2 25" xfId="943" xr:uid="{61C1F923-C197-4299-83B8-92E82733E69C}"/>
    <cellStyle name="Normal 2 2 26" xfId="944" xr:uid="{D92639E7-9F00-44AE-8CFE-E620F5C629EE}"/>
    <cellStyle name="Normal 2 2 27" xfId="945" xr:uid="{BAF33484-C728-4D2E-93E0-AFB476689B13}"/>
    <cellStyle name="Normal 2 2 28" xfId="946" xr:uid="{B6B4F66E-8B06-4F20-95C3-C56F99AACEA6}"/>
    <cellStyle name="Normal 2 2 29" xfId="947" xr:uid="{BFDB881C-2880-487D-9EB1-DC6723FFB7D3}"/>
    <cellStyle name="Normal 2 2 3" xfId="948" xr:uid="{F2EE0575-6FA8-4B3F-906D-7127226A9870}"/>
    <cellStyle name="Normal 2 2 3 2" xfId="2494" xr:uid="{50C5C3F2-5AA9-4FBC-8E78-F05FBDC71289}"/>
    <cellStyle name="Normal 2 2 3 3" xfId="2627" xr:uid="{39682CE8-352E-470C-BE17-1C28674A0E7F}"/>
    <cellStyle name="Normal 2 2 3 4" xfId="2307" xr:uid="{044F6B4C-2069-413C-86B0-4386B7E68410}"/>
    <cellStyle name="Normal 2 2 30" xfId="949" xr:uid="{BBAF05B4-F52E-48D6-B079-76EA7E6A17D4}"/>
    <cellStyle name="Normal 2 2 31" xfId="950" xr:uid="{12CE45B0-AB06-4FE4-9B37-5E2424668E7B}"/>
    <cellStyle name="Normal 2 2 32" xfId="951" xr:uid="{89FB57DA-02DF-4C94-B49A-269E4B2B12EC}"/>
    <cellStyle name="Normal 2 2 33" xfId="952" xr:uid="{E31CBE51-8E7C-4FF2-BBE9-9368FECD70BF}"/>
    <cellStyle name="Normal 2 2 34" xfId="953" xr:uid="{27472A11-FDEC-4B1B-A9ED-FBB63492EA52}"/>
    <cellStyle name="Normal 2 2 35" xfId="954" xr:uid="{5B68383B-E03A-4FCB-B395-F1361D4F9B14}"/>
    <cellStyle name="Normal 2 2 36" xfId="955" xr:uid="{57132AB0-CC39-438B-A155-121A2146642B}"/>
    <cellStyle name="Normal 2 2 37" xfId="956" xr:uid="{D3AB86FE-FB9D-4523-A4F0-BA8AEBB4D994}"/>
    <cellStyle name="Normal 2 2 38" xfId="957" xr:uid="{B529C6FE-32F8-4E09-9713-DF7DF6924A78}"/>
    <cellStyle name="Normal 2 2 39" xfId="958" xr:uid="{197F1363-AD37-48F7-A6C5-2AFDF7E09883}"/>
    <cellStyle name="Normal 2 2 4" xfId="959" xr:uid="{79D19D56-85DF-406F-9177-D1C68FEE5C1E}"/>
    <cellStyle name="Normal 2 2 40" xfId="960" xr:uid="{FFE09EF7-27B8-4BE2-A44D-EB7D8EF420E5}"/>
    <cellStyle name="Normal 2 2 41" xfId="961" xr:uid="{130A3FF2-9899-4E25-B54E-66004862F867}"/>
    <cellStyle name="Normal 2 2 42" xfId="962" xr:uid="{B2B7D267-8FD9-449D-9AE9-647613614CB5}"/>
    <cellStyle name="Normal 2 2 43" xfId="963" xr:uid="{EEA2B0A4-6FD5-431A-AF43-78410B1639F6}"/>
    <cellStyle name="Normal 2 2 44" xfId="964" xr:uid="{374BE5A9-0AEA-44E1-8C30-8A51C6E3A7B5}"/>
    <cellStyle name="Normal 2 2 45" xfId="965" xr:uid="{C02D0EB1-641E-4640-B6CE-5EEDE6545D56}"/>
    <cellStyle name="Normal 2 2 46" xfId="966" xr:uid="{8386846B-8BE4-4A03-AC6F-7B4DE72AD3EB}"/>
    <cellStyle name="Normal 2 2 47" xfId="967" xr:uid="{02C4160C-5048-48D2-9A65-FB91760891F3}"/>
    <cellStyle name="Normal 2 2 48" xfId="968" xr:uid="{E099EB8B-3C61-476A-ADD6-E10FB4EFFB3B}"/>
    <cellStyle name="Normal 2 2 49" xfId="969" xr:uid="{EE757E90-5D87-440F-8B5E-DE2DADD58E3D}"/>
    <cellStyle name="Normal 2 2 5" xfId="970" xr:uid="{5A530024-9734-4E08-9419-AC587CF3ECC7}"/>
    <cellStyle name="Normal 2 2 50" xfId="971" xr:uid="{128638CB-C480-43E2-9C42-B5156973E5C0}"/>
    <cellStyle name="Normal 2 2 51" xfId="972" xr:uid="{ABA71C7D-791B-40BA-8B6E-4733146239B4}"/>
    <cellStyle name="Normal 2 2 52" xfId="973" xr:uid="{5A971883-7206-468B-B2DD-A2AC16D69175}"/>
    <cellStyle name="Normal 2 2 53" xfId="974" xr:uid="{E37537F3-6212-4FEF-8155-3E25E4FF425B}"/>
    <cellStyle name="Normal 2 2 54" xfId="975" xr:uid="{0C5B7340-E03C-446E-A011-3EA5CCF74F45}"/>
    <cellStyle name="Normal 2 2 55" xfId="976" xr:uid="{39420AEE-DCEC-4001-A67D-8D56B4B74E04}"/>
    <cellStyle name="Normal 2 2 56" xfId="977" xr:uid="{16E72C4D-652C-4210-8844-F5E10A80DF11}"/>
    <cellStyle name="Normal 2 2 57" xfId="978" xr:uid="{0CCE666B-44FD-4678-BD10-08D4D117E863}"/>
    <cellStyle name="Normal 2 2 58" xfId="1911" xr:uid="{46B12709-BD53-4C21-9383-1252B1960C8D}"/>
    <cellStyle name="Normal 2 2 59" xfId="2072" xr:uid="{C8249C90-7A13-40B0-AA50-0392C4651D52}"/>
    <cellStyle name="Normal 2 2 6" xfId="979" xr:uid="{719EEC6C-47E9-4E9A-9306-4C3AE69A9767}"/>
    <cellStyle name="Normal 2 2 60" xfId="2179" xr:uid="{5AB8FFD0-A82B-4F1F-9C67-B98E0A2E9CD9}"/>
    <cellStyle name="Normal 2 2 61" xfId="925" xr:uid="{B9AF5AB7-327A-437C-BC56-3FF4E8002E87}"/>
    <cellStyle name="Normal 2 2 7" xfId="980" xr:uid="{88C66CAC-0BD9-47D0-8681-6BC6213FCFB3}"/>
    <cellStyle name="Normal 2 2 8" xfId="981" xr:uid="{72849224-C2F4-4211-9E48-6346CE9D0C13}"/>
    <cellStyle name="Normal 2 2 9" xfId="982" xr:uid="{09D7CC52-575B-41AD-93F1-185DDFF56931}"/>
    <cellStyle name="Normal 2 20" xfId="983" xr:uid="{E5BB92E0-1F6E-4185-8DB1-95093B942E51}"/>
    <cellStyle name="Normal 2 21" xfId="984" xr:uid="{26B1D68A-0E1F-4777-9C09-A720BB2281D7}"/>
    <cellStyle name="Normal 2 22" xfId="985" xr:uid="{78BEE3C7-F445-4530-930E-F2879E4224F1}"/>
    <cellStyle name="Normal 2 23" xfId="986" xr:uid="{85BCB72B-7752-4C0E-9261-9C3967135F14}"/>
    <cellStyle name="Normal 2 24" xfId="987" xr:uid="{39AB12E2-CAC0-4B5A-809F-85E8E10F370F}"/>
    <cellStyle name="Normal 2 25" xfId="988" xr:uid="{CCBE3A10-BF7E-4BB9-B7D0-7CC04E934070}"/>
    <cellStyle name="Normal 2 26" xfId="989" xr:uid="{208AD21E-A971-453F-BD2A-8CC54E095623}"/>
    <cellStyle name="Normal 2 27" xfId="990" xr:uid="{B84AFDAA-0024-4976-ABCE-DBECC7A6AE94}"/>
    <cellStyle name="Normal 2 28" xfId="991" xr:uid="{6787B2FE-F2F2-4D11-94CF-381465B6F795}"/>
    <cellStyle name="Normal 2 29" xfId="992" xr:uid="{EE4DCB70-EEB5-403B-828A-C50B58C99E44}"/>
    <cellStyle name="Normal 2 3" xfId="6" xr:uid="{00000000-0005-0000-0000-000009000000}"/>
    <cellStyle name="Normal 2 3 10" xfId="2308" xr:uid="{78AE048C-4B65-43AB-A78E-7B0EAA9183E8}"/>
    <cellStyle name="Normal 2 3 11" xfId="993" xr:uid="{D80CF049-4776-4FEB-83FA-11832A1E20B6}"/>
    <cellStyle name="Normal 2 3 2" xfId="11" xr:uid="{00000000-0005-0000-0000-00000A000000}"/>
    <cellStyle name="Normal 2 3 2 2" xfId="2122" xr:uid="{0C4C908E-4D59-43FB-B2B6-2045C010CF97}"/>
    <cellStyle name="Normal 2 3 2 3" xfId="994" xr:uid="{A752AE78-258C-45F0-8D51-D7663C3DF1DD}"/>
    <cellStyle name="Normal 2 3 3" xfId="995" xr:uid="{9A67A963-AE1A-40EB-A4BE-66EBE062E8C6}"/>
    <cellStyle name="Normal 2 3 3 2" xfId="2127" xr:uid="{ACDFBBF5-4A6C-450D-9076-112BA69B1EA3}"/>
    <cellStyle name="Normal 2 3 3 3" xfId="2124" xr:uid="{B349EF13-9843-48A6-931C-5FD0262869B6}"/>
    <cellStyle name="Normal 2 3 4" xfId="996" xr:uid="{B6D78203-5AE6-4657-9A4C-FDEAFE5E2B1E}"/>
    <cellStyle name="Normal 2 3 5" xfId="1913" xr:uid="{1F6688DE-85EC-4295-8674-DA3B83BEDFFB}"/>
    <cellStyle name="Normal 2 3 6" xfId="2074" xr:uid="{8D8946F7-80BE-4E09-A60F-0D998768B5E3}"/>
    <cellStyle name="Normal 2 3 7" xfId="2117" xr:uid="{439ACEA5-75F2-4710-8271-21DA50E28EDD}"/>
    <cellStyle name="Normal 2 3 7 2" xfId="2181" xr:uid="{EA422B61-3E49-4959-923E-A1111E7190FE}"/>
    <cellStyle name="Normal 2 3 7 3" xfId="2531" xr:uid="{9862330C-B853-4ECA-8701-D1DBCAF25BD0}"/>
    <cellStyle name="Normal 2 3 8" xfId="2160" xr:uid="{0BE95ADA-8DD0-4462-951D-CB1C3BC615A9}"/>
    <cellStyle name="Normal 2 3 9" xfId="2628" xr:uid="{1EDE883A-0834-41FF-B7C2-46967CD5E34F}"/>
    <cellStyle name="Normal 2 30" xfId="997" xr:uid="{08628BAB-9510-4466-8B0E-34C227CD68CC}"/>
    <cellStyle name="Normal 2 31" xfId="998" xr:uid="{BD7AE9FA-5EC6-49BA-8482-7BE7B97A629B}"/>
    <cellStyle name="Normal 2 32" xfId="999" xr:uid="{D66B127E-3337-4B04-A111-BBAAC883D311}"/>
    <cellStyle name="Normal 2 33" xfId="1000" xr:uid="{2E75077A-9222-4A75-AFDC-AF2E389A3900}"/>
    <cellStyle name="Normal 2 34" xfId="1001" xr:uid="{AAE445A0-84B5-45EF-B75B-8E652873788E}"/>
    <cellStyle name="Normal 2 35" xfId="1002" xr:uid="{956E7526-AFA5-4C89-950E-D1416C2EEC1D}"/>
    <cellStyle name="Normal 2 36" xfId="1003" xr:uid="{BDBCCBEB-DA54-477F-983E-A315B29F3AEA}"/>
    <cellStyle name="Normal 2 37" xfId="1004" xr:uid="{EEDFBDCA-D6D3-4B36-9901-45D295CE1BB2}"/>
    <cellStyle name="Normal 2 38" xfId="1005" xr:uid="{EF522E99-B425-491B-BC29-2A9545861F19}"/>
    <cellStyle name="Normal 2 39" xfId="1006" xr:uid="{35FA2C25-DFA7-4A68-91B5-55BC3815AD9A}"/>
    <cellStyle name="Normal 2 4" xfId="8" xr:uid="{00000000-0005-0000-0000-00000B000000}"/>
    <cellStyle name="Normal 2 4 2" xfId="1008" xr:uid="{857BFD0E-0FC5-4F87-91D4-0766B439E02B}"/>
    <cellStyle name="Normal 2 4 3" xfId="1009" xr:uid="{4F9AA791-E52D-4A1D-AA0E-23B352DBBA5D}"/>
    <cellStyle name="Normal 2 4 4" xfId="1924" xr:uid="{5FD34B98-D8A7-42C9-8894-59A2BEC24266}"/>
    <cellStyle name="Normal 2 4 5" xfId="2075" xr:uid="{EBCC836B-D7E9-46C8-B899-5D63D969FDEF}"/>
    <cellStyle name="Normal 2 4 6" xfId="2119" xr:uid="{53E7CFA3-70C1-4A87-B611-642CACD5EC7E}"/>
    <cellStyle name="Normal 2 4 6 2" xfId="2182" xr:uid="{BFA5668D-682D-4BD4-BE25-BC037ADDB9B9}"/>
    <cellStyle name="Normal 2 4 6 3" xfId="2532" xr:uid="{E7FB356F-E8A4-49BC-A391-9D7F75FAC75E}"/>
    <cellStyle name="Normal 2 4 7" xfId="2155" xr:uid="{F0494415-FD77-4714-A7A1-C458CB9E955D}"/>
    <cellStyle name="Normal 2 4 8" xfId="1007" xr:uid="{7E11ADA2-4FDA-4A55-898A-5D6019042A5C}"/>
    <cellStyle name="Normal 2 40" xfId="1010" xr:uid="{CF334204-03CF-45AC-AD79-2A4DDD18E9D5}"/>
    <cellStyle name="Normal 2 41" xfId="1011" xr:uid="{EAE06110-590F-4041-8D0E-1C0EA1A4B0A1}"/>
    <cellStyle name="Normal 2 42" xfId="1012" xr:uid="{635783E5-925C-4335-8704-25ACF80EB1E1}"/>
    <cellStyle name="Normal 2 43" xfId="1013" xr:uid="{8A44654B-6977-47B7-B5BC-47F785515686}"/>
    <cellStyle name="Normal 2 44" xfId="1014" xr:uid="{16C2A69A-5FB3-4E04-AD60-166A78B2A1F2}"/>
    <cellStyle name="Normal 2 45" xfId="1015" xr:uid="{54CAB6AE-03EC-462B-A25E-743F07174233}"/>
    <cellStyle name="Normal 2 46" xfId="1016" xr:uid="{4481FDE4-0F2A-4B55-8090-5994F025D66D}"/>
    <cellStyle name="Normal 2 47" xfId="1017" xr:uid="{9826194C-6ED1-4A41-8BB6-2C34C391897C}"/>
    <cellStyle name="Normal 2 48" xfId="1018" xr:uid="{DA0631DB-5D67-41D6-BB8A-DED71FD22B6A}"/>
    <cellStyle name="Normal 2 49" xfId="1019" xr:uid="{39639AAC-A8C5-4BBD-A01F-95E8269F166D}"/>
    <cellStyle name="Normal 2 5" xfId="1020" xr:uid="{FE2F52E8-06CB-4C3C-B383-E5B891E34828}"/>
    <cellStyle name="Normal 2 5 2" xfId="1021" xr:uid="{AE6D0DE5-3603-4DFE-932A-090444F15636}"/>
    <cellStyle name="Normal 2 5 3" xfId="1022" xr:uid="{8366CCEF-84BF-4603-BFFE-60054F0C94C1}"/>
    <cellStyle name="Normal 2 5 4" xfId="2125" xr:uid="{22C97ED4-A217-43CF-B56C-5C083C4ED041}"/>
    <cellStyle name="Normal 2 50" xfId="1023" xr:uid="{75E2104C-4278-48DE-8716-2B293650EA57}"/>
    <cellStyle name="Normal 2 51" xfId="1024" xr:uid="{AF42E882-12EC-4C54-BCDF-A397E217207B}"/>
    <cellStyle name="Normal 2 52" xfId="1025" xr:uid="{CF0253D1-1D5A-431A-84DC-007D9EAC8C72}"/>
    <cellStyle name="Normal 2 53" xfId="1026" xr:uid="{DFBB96CF-84D4-4DFE-99A4-6DDAA00B739C}"/>
    <cellStyle name="Normal 2 54" xfId="1027" xr:uid="{37F022AF-9D9E-4CD8-AA4D-030892C27226}"/>
    <cellStyle name="Normal 2 55" xfId="1028" xr:uid="{117087B1-7681-4455-A1BD-F1E49F234FDA}"/>
    <cellStyle name="Normal 2 56" xfId="1029" xr:uid="{E3E13B69-6BA1-4DC3-9500-74754F960828}"/>
    <cellStyle name="Normal 2 57" xfId="1030" xr:uid="{FA835CE7-A3ED-4DB9-98E0-5E577C840FB7}"/>
    <cellStyle name="Normal 2 58" xfId="1031" xr:uid="{F2A53237-1F15-4B27-BCA4-3F1AF39F56D8}"/>
    <cellStyle name="Normal 2 58 2" xfId="1032" xr:uid="{F60833AC-FB86-4ED3-83FD-9AAD47B15123}"/>
    <cellStyle name="Normal 2 59" xfId="1033" xr:uid="{B2514F93-14F5-4287-A9BF-7284B57754B6}"/>
    <cellStyle name="Normal 2 6" xfId="1034" xr:uid="{F435475E-0E99-4E88-B3EE-5FD17907A062}"/>
    <cellStyle name="Normal 2 6 2" xfId="1035" xr:uid="{CBD759A9-A432-448D-ACF8-7F463B69B787}"/>
    <cellStyle name="Normal 2 6 3" xfId="2128" xr:uid="{003BBA4F-D7D4-4726-94F4-1059225AF3DC}"/>
    <cellStyle name="Normal 2 60" xfId="1036" xr:uid="{0484AF0E-517D-4C0D-9E74-8107C7783D3F}"/>
    <cellStyle name="Normal 2 61" xfId="1809" xr:uid="{A0DC2ABE-B6C0-43E1-BE51-374993CDBA0A}"/>
    <cellStyle name="Normal 2 62" xfId="1817" xr:uid="{53AB346C-E5AA-47A1-B7B1-60A4693592D7}"/>
    <cellStyle name="Normal 2 63" xfId="1901" xr:uid="{3EFD543C-4821-47ED-A910-F3F72C546888}"/>
    <cellStyle name="Normal 2 64" xfId="2071" xr:uid="{63988E5A-DD28-4115-94A5-765D97655EB1}"/>
    <cellStyle name="Normal 2 65" xfId="2149" xr:uid="{F2DC1675-8EFC-4519-AB52-8AB9A496553A}"/>
    <cellStyle name="Normal 2 66" xfId="905" xr:uid="{2EA10990-ADFC-4119-BA21-7224591E396F}"/>
    <cellStyle name="Normal 2 7" xfId="1037" xr:uid="{0C800B68-1368-41E2-B2AC-011A9BB9037E}"/>
    <cellStyle name="Normal 2 7 2" xfId="1038" xr:uid="{D186009A-0A68-469A-893B-301D2D9D9E4C}"/>
    <cellStyle name="Normal 2 8" xfId="1039" xr:uid="{B94930A3-DC59-446F-9BB2-BC06B5E67020}"/>
    <cellStyle name="Normal 2 8 2" xfId="1040" xr:uid="{562CE754-8351-45B6-BF80-E4B239EA4914}"/>
    <cellStyle name="Normal 2 9" xfId="1041" xr:uid="{0FA869EA-4C14-463F-805A-DC05DE063A86}"/>
    <cellStyle name="Normal 2 9 2" xfId="1042" xr:uid="{1319B6E5-CADA-44DD-BD17-2F30BE752D97}"/>
    <cellStyle name="Normal 2_FS (Eng)" xfId="1043" xr:uid="{563112C9-C30D-47C3-9F4D-7F2B97486A6F}"/>
    <cellStyle name="Normal 20" xfId="1044" xr:uid="{B132D9D5-7A33-49FA-A45E-64BC92E240D2}"/>
    <cellStyle name="Normal 20 2" xfId="1045" xr:uid="{4A66E2DB-D4A6-42FE-B78F-B95D3B3239CB}"/>
    <cellStyle name="Normal 200" xfId="2015" xr:uid="{507BB302-B76F-45E8-AA5B-F83CD8BD0FE4}"/>
    <cellStyle name="Normal 201" xfId="2017" xr:uid="{3DC35B07-9C14-4476-B414-67EC81A717C9}"/>
    <cellStyle name="Normal 202" xfId="2019" xr:uid="{CCCAE6EE-6F6C-4AF6-8117-A3DB3E900C97}"/>
    <cellStyle name="Normal 203" xfId="2021" xr:uid="{BC91A83E-B334-4563-B155-17451554C26B}"/>
    <cellStyle name="Normal 204" xfId="2023" xr:uid="{8160D462-02E1-4AB5-9D6E-DD345C4BC531}"/>
    <cellStyle name="Normal 205" xfId="2025" xr:uid="{ACBBDB9E-649A-4CFB-8770-700999892947}"/>
    <cellStyle name="Normal 206" xfId="2027" xr:uid="{503E7BC3-55F4-4DAE-A98B-FE444A798542}"/>
    <cellStyle name="Normal 207" xfId="2029" xr:uid="{FB87DB11-2A0A-42DE-9FFD-C1314F710C2F}"/>
    <cellStyle name="Normal 208" xfId="2031" xr:uid="{6745A441-31E7-430F-8B78-F0FDFB903346}"/>
    <cellStyle name="Normal 209" xfId="2035" xr:uid="{C967D40D-6BAD-49A9-BA53-6414610611E6}"/>
    <cellStyle name="Normal 209 2" xfId="2092" xr:uid="{407E60CE-7F80-4F64-B973-E88A5DEA510E}"/>
    <cellStyle name="Normal 21" xfId="1046" xr:uid="{A9D02B7A-2893-4D38-B9C6-C94F7DCC33E5}"/>
    <cellStyle name="Normal 210" xfId="2039" xr:uid="{FB18E1B4-8BB5-4509-87F0-2EC640808069}"/>
    <cellStyle name="Normal 211" xfId="2041" xr:uid="{B73D54BE-5DB5-4D83-B57E-CD56E87FC3FA}"/>
    <cellStyle name="Normal 212" xfId="2049" xr:uid="{11F14E9F-612B-4231-912B-AFA9C31A1592}"/>
    <cellStyle name="Normal 213" xfId="2043" xr:uid="{FE9ADA15-8C78-4FC5-9E31-BD1EF7AAB2C9}"/>
    <cellStyle name="Normal 214" xfId="2094" xr:uid="{575AF792-6BAA-473A-A460-67A0E4E9EDB2}"/>
    <cellStyle name="Normal 215" xfId="2101" xr:uid="{C2BD502C-6864-467D-BFB9-F7B07A9954E5}"/>
    <cellStyle name="Normal 216" xfId="2110" xr:uid="{EA6835AA-3562-40F2-83BC-886F084610DF}"/>
    <cellStyle name="Normal 217" xfId="2097" xr:uid="{B82429BE-AFBC-4492-BD6C-7BC85E2C3F23}"/>
    <cellStyle name="Normal 218" xfId="2109" xr:uid="{DB7EC1A4-EBE8-44DB-9FA3-DAF254C06658}"/>
    <cellStyle name="Normal 219" xfId="2114" xr:uid="{B79A2B08-4B51-40FC-AFEF-8CDBE01C99BE}"/>
    <cellStyle name="Normal 22" xfId="1047" xr:uid="{75655E8A-31C7-4C8F-8006-254E79CB5882}"/>
    <cellStyle name="Normal 220" xfId="2130" xr:uid="{BA15E2C5-FB1E-40AA-B768-51BE597A866D}"/>
    <cellStyle name="Normal 221" xfId="2137" xr:uid="{00246CAB-E12A-4A36-B0FC-86C18E8B0EC4}"/>
    <cellStyle name="Normal 222" xfId="2139" xr:uid="{4373536D-A54B-4595-BBE4-1B06A1BF2E69}"/>
    <cellStyle name="Normal 223" xfId="2132" xr:uid="{222B7AA3-D34F-4D4E-89B1-43C73B00083B}"/>
    <cellStyle name="Normal 224" xfId="2140" xr:uid="{1F3FCD5A-A6BC-4802-AAE3-F4E7B0EBA256}"/>
    <cellStyle name="Normal 225" xfId="55" xr:uid="{5F54E14B-94AF-423E-902C-6FB819A31054}"/>
    <cellStyle name="Normal 226" xfId="2037" xr:uid="{46ADFC86-44D3-4211-8A80-560B7F3D7B8F}"/>
    <cellStyle name="Normal 227" xfId="2730" xr:uid="{FC44328C-B96D-4897-8486-84E85E38C955}"/>
    <cellStyle name="Normal 228" xfId="2744" xr:uid="{8FB74412-992F-41A3-B1C9-65E7CBFC783A}"/>
    <cellStyle name="Normal 229" xfId="2748" xr:uid="{85D5FFA1-D5B4-4ADF-A7D6-E201F08479CA}"/>
    <cellStyle name="Normal 23" xfId="1048" xr:uid="{43B7235C-3B0B-4085-9D83-47276B7F0D44}"/>
    <cellStyle name="Normal 230" xfId="2732" xr:uid="{15C15415-7544-463C-BF93-7AFDA9C2BD48}"/>
    <cellStyle name="Normal 231" xfId="2700" xr:uid="{078EFF3E-74F6-4AD4-926D-71385C551418}"/>
    <cellStyle name="Normal 232" xfId="2750" xr:uid="{AE45BA10-FFF4-4A6E-915C-4CB3637AD929}"/>
    <cellStyle name="Normal 233" xfId="2752" xr:uid="{83107F3B-648C-4F72-94D1-924E2FBC5FEC}"/>
    <cellStyle name="Normal 234" xfId="2754" xr:uid="{7DAAC8D7-AF86-48C5-A3B4-97E7FF0D625A}"/>
    <cellStyle name="Normal 235" xfId="2694" xr:uid="{BE47BFC1-24A5-4949-9B8D-1C3E750515E3}"/>
    <cellStyle name="Normal 236" xfId="2727" xr:uid="{F05B00CA-4178-4AEE-A8C5-96E3E45A5986}"/>
    <cellStyle name="Normal 237" xfId="2713" xr:uid="{687DEDAA-8803-43AF-9874-EDA69FE6D485}"/>
    <cellStyle name="Normal 238" xfId="2717" xr:uid="{9D1F47C3-DA7A-4DDE-B89B-D2C61D263B7D}"/>
    <cellStyle name="Normal 239" xfId="2720" xr:uid="{58576B67-E7F3-4EEB-A966-74BC37FB92C7}"/>
    <cellStyle name="Normal 24" xfId="1049" xr:uid="{9F62B072-BA91-40A6-ADD0-CEC89EFBE16B}"/>
    <cellStyle name="Normal 240" xfId="2745" xr:uid="{2A98DC1D-8F8C-4833-AB59-5C2506707088}"/>
    <cellStyle name="Normal 241" xfId="2753" xr:uid="{84196DAB-3288-42F8-9CA1-3A0035B9E14C}"/>
    <cellStyle name="Normal 242" xfId="2749" xr:uid="{38415B12-9728-4496-BC5A-EC5AF6704961}"/>
    <cellStyle name="Normal 243" xfId="2715" xr:uid="{CA6595EE-9098-49E0-94EF-E85D8FCF1241}"/>
    <cellStyle name="Normal 244" xfId="2726" xr:uid="{5D41AC96-B761-4DEC-83CD-DA02248C83A5}"/>
    <cellStyle name="Normal 245" xfId="2712" xr:uid="{B35D3DF2-A1C3-449C-8E52-31F2691E561E}"/>
    <cellStyle name="Normal 246" xfId="2723" xr:uid="{1205979C-1462-4AB5-9DF8-197B261ADCD2}"/>
    <cellStyle name="Normal 247" xfId="2719" xr:uid="{18FA7939-EA83-49DD-B80F-9E15D5014414}"/>
    <cellStyle name="Normal 25" xfId="1050" xr:uid="{7333ECE4-2A0A-43A8-94B0-3B5469466E53}"/>
    <cellStyle name="Normal 25 2" xfId="1051" xr:uid="{C6254772-144E-4A29-B90F-8D9F9386B12D}"/>
    <cellStyle name="Normal 25 3" xfId="2687" xr:uid="{22826AEB-4DEB-4A93-A2EB-5E72855AB431}"/>
    <cellStyle name="Normal 25 4" xfId="2686" xr:uid="{4F152E63-C889-40F9-A408-7480D074AA9F}"/>
    <cellStyle name="Normal 26" xfId="1052" xr:uid="{509FD62B-AB2E-472F-BC82-E7651E1FA30F}"/>
    <cellStyle name="Normal 27" xfId="1053" xr:uid="{990B8490-E3E0-477C-8D5C-B18101499F65}"/>
    <cellStyle name="Normal 27 2" xfId="1054" xr:uid="{7F5C6FA5-D173-4EF5-9042-7D26325F9946}"/>
    <cellStyle name="Normal 27 2 2" xfId="1055" xr:uid="{74CABCA0-8FD1-406F-8CEB-394098F0CBE8}"/>
    <cellStyle name="Normal 27 2 2 2" xfId="1807" xr:uid="{206CD870-885F-4817-A146-16AEAC7FC277}"/>
    <cellStyle name="Normal 27 2 2 2 2" xfId="1979" xr:uid="{12B941D5-DB3F-4699-B30D-CD7D09F34FE1}"/>
    <cellStyle name="Normal 27 2 2 3" xfId="1978" xr:uid="{9E3A787B-D482-4340-A8E6-BD05975E7041}"/>
    <cellStyle name="Normal 27 2 3" xfId="1977" xr:uid="{B09FCA81-BBF3-4622-B07C-F9E0115520EE}"/>
    <cellStyle name="Normal 28" xfId="1056" xr:uid="{2421B53E-DF55-4081-8917-02A919665E59}"/>
    <cellStyle name="Normal 29" xfId="1057" xr:uid="{BC0B8D1B-3D8D-4DB2-9D0A-CBFB4EA15367}"/>
    <cellStyle name="Normal 3" xfId="1058" xr:uid="{D484BD3A-8D25-4E73-9AED-D51FFFAE9701}"/>
    <cellStyle name="Normal 3 10" xfId="1059" xr:uid="{4037B387-77FA-4986-9872-C19E39FF8798}"/>
    <cellStyle name="Normal 3 11" xfId="1060" xr:uid="{78E237CD-AC5B-4B47-A929-E2B19A6B2A67}"/>
    <cellStyle name="Normal 3 12" xfId="1061" xr:uid="{DE9FB00E-8F2E-46FD-AC8B-5C5952BF3B90}"/>
    <cellStyle name="Normal 3 13" xfId="1062" xr:uid="{3D835949-A018-4728-8DD4-21A7C3D4B9B4}"/>
    <cellStyle name="Normal 3 14" xfId="1063" xr:uid="{A57A047F-77D3-44FC-A1EB-49692C768471}"/>
    <cellStyle name="Normal 3 15" xfId="1064" xr:uid="{5D13AC83-2B80-47A7-AA3D-EC60171EAE29}"/>
    <cellStyle name="Normal 3 16" xfId="1065" xr:uid="{7E9417B0-15BA-44D7-AD15-F9A5B6ACE5BD}"/>
    <cellStyle name="Normal 3 17" xfId="1066" xr:uid="{472D5F16-9B34-4F04-8B2D-E29FD01A289A}"/>
    <cellStyle name="Normal 3 18" xfId="1067" xr:uid="{9754B360-039B-4ED0-8169-834EF94CB63D}"/>
    <cellStyle name="Normal 3 19" xfId="1068" xr:uid="{67F150D8-11DA-4370-9918-17AD6A8C7C88}"/>
    <cellStyle name="Normal 3 19 2" xfId="1069" xr:uid="{FFDE5068-FD0B-49CD-B747-8A13CD1BE884}"/>
    <cellStyle name="Normal 3 2" xfId="1070" xr:uid="{BF7BFB4B-A6F6-42C0-BD3C-2C92B2FCA51D}"/>
    <cellStyle name="Normal 3 2 2" xfId="1071" xr:uid="{D5F37D96-E01B-4BBD-A9AF-968A60BF6504}"/>
    <cellStyle name="Normal 3 2 2 2" xfId="1072" xr:uid="{E0693E22-4CEB-4ED7-A970-AED20E9FF153}"/>
    <cellStyle name="Normal 3 2 3" xfId="1073" xr:uid="{839F2224-1DF7-4E9F-B00E-6B1A09DE6CF5}"/>
    <cellStyle name="Normal 3 2 5" xfId="14" xr:uid="{00000000-0005-0000-0000-00000C000000}"/>
    <cellStyle name="Normal 3 20" xfId="1074" xr:uid="{DDAF0CAB-6C0A-4A94-B5E4-6D3EDE6ADF7F}"/>
    <cellStyle name="Normal 3 21" xfId="1075" xr:uid="{31444AA8-D25A-4C1E-8293-E39B09D63425}"/>
    <cellStyle name="Normal 3 22" xfId="1906" xr:uid="{568AF703-B71F-4701-A849-044362C810DA}"/>
    <cellStyle name="Normal 3 23" xfId="2076" xr:uid="{3899165A-5F0F-4450-B0C4-73BE5412C72D}"/>
    <cellStyle name="Normal 3 24" xfId="2105" xr:uid="{B4EC28E0-7ED8-4176-9F80-A1BCF9BFCDD4}"/>
    <cellStyle name="Normal 3 25" xfId="2629" xr:uid="{FA110ED2-E2D5-4A83-BF36-8CE00547B37F}"/>
    <cellStyle name="Normal 3 26" xfId="2309" xr:uid="{442CEB63-3BBF-4BA0-B6A4-2749DDD53E3C}"/>
    <cellStyle name="Normal 3 3" xfId="1076" xr:uid="{7A3509F9-5AE8-4AC4-BE73-15CCB50C7F42}"/>
    <cellStyle name="Normal 3 3 2" xfId="1077" xr:uid="{FC6A1969-0B0B-4943-ACB0-6EE7C5057BE2}"/>
    <cellStyle name="Normal 3 3 3" xfId="1078" xr:uid="{AC952BF1-5C13-444F-B41C-3CB5A8F4F7D3}"/>
    <cellStyle name="Normal 3 3 4" xfId="1904" xr:uid="{3417978C-06A8-4C8D-B87F-93AC7E01290A}"/>
    <cellStyle name="Normal 3 3 5" xfId="2077" xr:uid="{41DEEF77-0812-4EAC-ACD4-B5545541115A}"/>
    <cellStyle name="Normal 3 4" xfId="1079" xr:uid="{A753E2FF-B2F1-43F4-A4A3-FD7AC88885C1}"/>
    <cellStyle name="Normal 3 5" xfId="1080" xr:uid="{9727A244-1312-4CFB-AF56-91AD141BA4FF}"/>
    <cellStyle name="Normal 3 6" xfId="1081" xr:uid="{E8BAF1DB-CA25-42D3-98C7-4B16C8D6128B}"/>
    <cellStyle name="Normal 3 7" xfId="1082" xr:uid="{AC0A9947-4DBB-4671-AB0D-5FC100CF7520}"/>
    <cellStyle name="Normal 3 8" xfId="1083" xr:uid="{2BE11F62-7009-47E0-97BF-32E31523D64B}"/>
    <cellStyle name="Normal 3 8 2" xfId="2495" xr:uid="{0148CB01-EF76-4CB6-B970-87AFFF1CFC49}"/>
    <cellStyle name="Normal 3 8 3" xfId="2630" xr:uid="{897AECD7-101D-4595-B44B-6F982D007E56}"/>
    <cellStyle name="Normal 3 8 4" xfId="2310" xr:uid="{6417FDD5-85C9-47FB-9C8C-E0B0ABA32B14}"/>
    <cellStyle name="Normal 3 9" xfId="1084" xr:uid="{F28CACD0-1A56-4BD3-B7CE-C68C7EB57647}"/>
    <cellStyle name="Normal 3_financail statement-MAY (Autosaved)" xfId="1085" xr:uid="{03494D57-6127-40BA-9095-AC4B147A4455}"/>
    <cellStyle name="Normal 30" xfId="1086" xr:uid="{419C0684-5AC7-4F4C-8EB5-2F102FB19105}"/>
    <cellStyle name="Normal 31" xfId="1087" xr:uid="{8B5B55F2-9E77-449F-A100-EC62C86BF87E}"/>
    <cellStyle name="Normal 32" xfId="1088" xr:uid="{8559C17F-B41C-417A-B007-E9D4BFF77FF9}"/>
    <cellStyle name="Normal 33" xfId="1089" xr:uid="{A1BC111E-E396-4523-A153-54FB083A06CD}"/>
    <cellStyle name="Normal 34" xfId="1090" xr:uid="{06DBBA17-6A5A-46C2-8C28-961FB9127555}"/>
    <cellStyle name="Normal 35" xfId="1091" xr:uid="{251BD913-65A1-485C-8BE1-D555BFE0532D}"/>
    <cellStyle name="Normal 35 2" xfId="1092" xr:uid="{C96C4AE5-4059-417C-816D-31465071DCAB}"/>
    <cellStyle name="Normal 36" xfId="1093" xr:uid="{724C2CA5-0B6A-4D6D-8DDC-589223A96983}"/>
    <cellStyle name="Normal 37" xfId="1094" xr:uid="{8859EFEF-ADBB-4225-99F6-3DF5E085B996}"/>
    <cellStyle name="Normal 38" xfId="1095" xr:uid="{B1DF2996-3E84-4A68-9CE0-668CECBFE3A8}"/>
    <cellStyle name="Normal 381 3" xfId="13" xr:uid="{00000000-0005-0000-0000-00000D000000}"/>
    <cellStyle name="Normal 39" xfId="1096" xr:uid="{FF31968E-4AAF-4C4F-8E19-8F421D2EFC2E}"/>
    <cellStyle name="Normal 4" xfId="1097" xr:uid="{A3E17270-DC86-41F6-B187-3165E7047905}"/>
    <cellStyle name="Normal 4 10" xfId="1098" xr:uid="{2FAA47A7-FE46-467B-8CCA-BCCBAE50A912}"/>
    <cellStyle name="Normal 4 11" xfId="1099" xr:uid="{7EDCBA91-9DE6-400F-B922-3D2FE23D6D34}"/>
    <cellStyle name="Normal 4 12" xfId="1100" xr:uid="{B9A968F7-9AC2-4131-8AAC-15FF37B008F1}"/>
    <cellStyle name="Normal 4 13" xfId="1101" xr:uid="{31D8B7EA-CFAF-4EFE-A848-CDA8072CDB62}"/>
    <cellStyle name="Normal 4 14" xfId="1102" xr:uid="{CA64EB28-3437-4942-B33B-BCD1D7F1D28B}"/>
    <cellStyle name="Normal 4 15" xfId="1103" xr:uid="{8718FA69-7D56-4971-86C6-91170EB3BCE8}"/>
    <cellStyle name="Normal 4 16" xfId="1104" xr:uid="{18063227-35B5-4C74-8FD5-C95CC01C07F5}"/>
    <cellStyle name="Normal 4 17" xfId="1105" xr:uid="{5318869C-B12A-4B88-9C5C-CD4385EEC95B}"/>
    <cellStyle name="Normal 4 18" xfId="1106" xr:uid="{B34BB796-44BE-4ADF-A851-A3E9DDF9318D}"/>
    <cellStyle name="Normal 4 19" xfId="1107" xr:uid="{8E3CB6FE-FE5A-407E-B250-997A8302B765}"/>
    <cellStyle name="Normal 4 2" xfId="1108" xr:uid="{A79E83CE-C594-4DAF-A3EB-2FAE84DB431B}"/>
    <cellStyle name="Normal 4 2 2" xfId="2496" xr:uid="{E6C17F8E-3E1A-45BE-829F-83BC5B5303BF}"/>
    <cellStyle name="Normal 4 2 3" xfId="2632" xr:uid="{B514C1A7-75ED-4DC6-92B2-D34DD433458F}"/>
    <cellStyle name="Normal 4 2 4" xfId="2683" xr:uid="{839DE2C1-8207-473D-80C6-8D147C229E76}"/>
    <cellStyle name="Normal 4 2 5" xfId="2312" xr:uid="{3F56D762-13A8-410E-ACC2-8D7645FBD89F}"/>
    <cellStyle name="Normal 4 20" xfId="1109" xr:uid="{41C47A93-A236-4E3A-BE1E-E4FEB497C8BF}"/>
    <cellStyle name="Normal 4 21" xfId="1110" xr:uid="{7F9CDF72-8B6E-4CCB-8A7E-905ADD20DB95}"/>
    <cellStyle name="Normal 4 22" xfId="2078" xr:uid="{61666A23-8436-46E2-A114-C4947C055244}"/>
    <cellStyle name="Normal 4 23" xfId="2106" xr:uid="{F9C2178E-8428-4928-84C6-3FB3750AF94B}"/>
    <cellStyle name="Normal 4 24" xfId="2100" xr:uid="{C485813F-586E-4062-94C9-53814CFD40D0}"/>
    <cellStyle name="Normal 4 25" xfId="2631" xr:uid="{FC2B72B5-D894-42F7-9D1B-B700A05AFFD1}"/>
    <cellStyle name="Normal 4 26" xfId="2311" xr:uid="{0792C726-0F97-4DCA-A6C0-E2214F481908}"/>
    <cellStyle name="Normal 4 3" xfId="1111" xr:uid="{1B4AFAC5-18B7-49F4-A6A4-93161F053915}"/>
    <cellStyle name="Normal 4 3 2" xfId="2497" xr:uid="{9BD3A61C-2DC8-4465-8AA4-29898A50CBEB}"/>
    <cellStyle name="Normal 4 3 3" xfId="2659" xr:uid="{9F2CE4AB-2CD5-4622-9F92-9135B8473DBA}"/>
    <cellStyle name="Normal 4 3 4" xfId="2380" xr:uid="{264A1F34-B7A3-4156-9E28-41E280DFD25E}"/>
    <cellStyle name="Normal 4 4" xfId="1112" xr:uid="{CE60BD44-348A-4BCB-96C3-7F2C69A2C153}"/>
    <cellStyle name="Normal 4 5" xfId="1113" xr:uid="{A40EC847-27D2-4BB2-BB6E-4DD64376F6B4}"/>
    <cellStyle name="Normal 4 6" xfId="1114" xr:uid="{3C1C5911-56DB-4FF9-ACBB-3F79030DCBA9}"/>
    <cellStyle name="Normal 4 6 2" xfId="2680" xr:uid="{1E553CD6-CB7E-4A8B-901D-82C9B34A7461}"/>
    <cellStyle name="Normal 4 6 3" xfId="2684" xr:uid="{0F23F50E-87D5-4EB4-A9E7-B72B1E33F997}"/>
    <cellStyle name="Normal 4 7" xfId="1115" xr:uid="{5BF50B49-87B4-489B-AF0F-4A86856527CC}"/>
    <cellStyle name="Normal 4 8" xfId="1116" xr:uid="{143090A2-EC58-4EA2-8241-D79CB21E4A44}"/>
    <cellStyle name="Normal 4 9" xfId="1117" xr:uid="{24F0A567-49AB-4DD0-B90F-61C1DCFF94C5}"/>
    <cellStyle name="Normal 40" xfId="1118" xr:uid="{50C14AD5-F2D9-49E2-9757-E05C121AE69C}"/>
    <cellStyle name="Normal 41" xfId="1119" xr:uid="{762C33BB-9B53-4483-841D-0497125F164A}"/>
    <cellStyle name="Normal 42" xfId="1120" xr:uid="{33A95080-E05A-40A7-AAE4-EC2451014F4E}"/>
    <cellStyle name="Normal 43" xfId="1121" xr:uid="{879F6F48-6FC3-4EA9-A9F7-74D003C3B33C}"/>
    <cellStyle name="Normal 44" xfId="1122" xr:uid="{30E6D00D-8BCB-4DFE-85CF-2608EC532BB5}"/>
    <cellStyle name="Normal 44 2" xfId="1123" xr:uid="{D8530D3B-5374-4728-874D-DFF9E9D22E6F}"/>
    <cellStyle name="Normal 45" xfId="1124" xr:uid="{42D14D18-816C-4EA2-9979-91604E5E72B9}"/>
    <cellStyle name="Normal 46" xfId="1125" xr:uid="{63543670-7177-4BA2-84E3-DC7EFD40FAF4}"/>
    <cellStyle name="Normal 47" xfId="1126" xr:uid="{3A6CA78C-D71E-4274-B8ED-63C7B0D34FB6}"/>
    <cellStyle name="Normal 48" xfId="1127" xr:uid="{1DA3BB96-2836-468D-8257-4F39959DE20B}"/>
    <cellStyle name="Normal 49" xfId="1128" xr:uid="{718EBA73-E074-4686-B112-B42F66D5A6E6}"/>
    <cellStyle name="Normal 5" xfId="1129" xr:uid="{EFE930E6-9787-4979-A102-500C77F44AA4}"/>
    <cellStyle name="Normal 5 2" xfId="1130" xr:uid="{4D00B526-3EE3-4F1E-A16F-DB3391BEA1FD}"/>
    <cellStyle name="Normal 5 3" xfId="1131" xr:uid="{39C4D6F6-54C8-471F-B131-CA4CE4502FCA}"/>
    <cellStyle name="Normal 5 4" xfId="1132" xr:uid="{C48DAC63-AEB4-4B0C-91BA-E64306A94C6C}"/>
    <cellStyle name="Normal 5 5" xfId="1133" xr:uid="{63568D3A-7D78-43CA-887D-385DB5B4E849}"/>
    <cellStyle name="Normal 5 6" xfId="1895" xr:uid="{B51DAB4D-6C95-4A1E-8D63-FB1D2B5A3BD5}"/>
    <cellStyle name="Normal 5 6 2" xfId="2688" xr:uid="{CD8B36AF-821D-4C9E-94DD-DABD123064AE}"/>
    <cellStyle name="Normal 5 6 3" xfId="2691" xr:uid="{AE461D57-AC8F-4D74-B71C-1BEEAA873B13}"/>
    <cellStyle name="Normal 5 7" xfId="1918" xr:uid="{79675ADE-CB94-4241-83FD-042ADCBA9D82}"/>
    <cellStyle name="Normal 5 8" xfId="2183" xr:uid="{DAA2742B-3ECC-4E10-89BF-2A16E66F4C7C}"/>
    <cellStyle name="Normal 5 9" xfId="2167" xr:uid="{0D568777-B7CB-4597-8AC2-5FC53F273935}"/>
    <cellStyle name="Normal 50" xfId="1134" xr:uid="{73661A01-9540-4A5E-8F1B-0B96828F991D}"/>
    <cellStyle name="Normal 51" xfId="1135" xr:uid="{E7276B1B-E494-4B54-BEBE-A3FBC95D4763}"/>
    <cellStyle name="Normal 52" xfId="1136" xr:uid="{7AB31C99-B65B-4D70-864F-F6FB9083A49C}"/>
    <cellStyle name="Normal 53" xfId="1137" xr:uid="{E035BA23-F687-40D8-A0A9-153A68687380}"/>
    <cellStyle name="Normal 54" xfId="1138" xr:uid="{34B0FB5A-100E-4A34-8EC6-9DEC6BF8C142}"/>
    <cellStyle name="Normal 55" xfId="1139" xr:uid="{FC5EEFD3-0675-40CB-8DC0-E648C1A2F717}"/>
    <cellStyle name="Normal 56" xfId="1140" xr:uid="{4BFBCB96-220C-4D82-925A-A44ED858A2C7}"/>
    <cellStyle name="Normal 57" xfId="1141" xr:uid="{06E9BF59-D7C6-4007-ADC2-EC486B0E1998}"/>
    <cellStyle name="Normal 58" xfId="1142" xr:uid="{86F2E5BD-70D7-45D2-A438-C145E431A09B}"/>
    <cellStyle name="Normal 58 2" xfId="1143" xr:uid="{529ABCD3-30E0-4299-A09A-BC23EF5377FF}"/>
    <cellStyle name="Normal 59" xfId="1144" xr:uid="{7551D880-B8C8-4146-BD24-59E656F2647F}"/>
    <cellStyle name="Normal 59 2" xfId="2498" xr:uid="{EF8603F3-5C67-430B-B193-2FB1F368F2D3}"/>
    <cellStyle name="Normal 59 3" xfId="2661" xr:uid="{99B5D34F-1305-4B7A-9BB1-7571E2E4A325}"/>
    <cellStyle name="Normal 59 4" xfId="2382" xr:uid="{9731A70C-8A25-403A-86AF-F2D463922BD6}"/>
    <cellStyle name="Normal 6" xfId="1145" xr:uid="{F72D19FE-BD03-4EB1-AB1D-7039B6AA0A1C}"/>
    <cellStyle name="Normal 6 2" xfId="1146" xr:uid="{E2863AB4-4302-4FB3-AD12-F097367C9AEE}"/>
    <cellStyle name="Normal 6 2 2" xfId="1925" xr:uid="{31058829-6981-41A3-99DB-5B8D8B5D444B}"/>
    <cellStyle name="Normal 6 2 3" xfId="2080" xr:uid="{366AD83A-70C8-4FE3-84CE-637F24D40B8B}"/>
    <cellStyle name="Normal 6 3" xfId="1147" xr:uid="{1A6F6577-BBEA-433B-BDE7-C63B04248577}"/>
    <cellStyle name="Normal 6 4" xfId="1148" xr:uid="{BF9793D1-CD05-472D-AA7C-C585DEB1CA26}"/>
    <cellStyle name="Normal 6 5" xfId="1921" xr:uid="{5A172EFA-2F04-4472-B020-F4A33E896CD9}"/>
    <cellStyle name="Normal 6 6" xfId="1988" xr:uid="{FF0D7072-6B77-4920-A3E0-D2743792131F}"/>
    <cellStyle name="Normal 6 7" xfId="2079" xr:uid="{9644398C-C633-4610-BE61-585B12F49B5E}"/>
    <cellStyle name="Normal 6 8" xfId="2538" xr:uid="{BE08AF85-4D59-43A7-AC51-3ABA474C2347}"/>
    <cellStyle name="Normal 6 9" xfId="2188" xr:uid="{3FF4BED8-5D26-4098-A321-C4BDEDC2DB60}"/>
    <cellStyle name="Normal 60" xfId="1149" xr:uid="{CAE7B71A-E77C-4E22-9ABD-278D90827B00}"/>
    <cellStyle name="Normal 61" xfId="1150" xr:uid="{6DE20E7A-8D79-452A-AE58-1C9F06E0535F}"/>
    <cellStyle name="Normal 62" xfId="1151" xr:uid="{54CFC009-8507-4303-AC37-F16D23AF76F8}"/>
    <cellStyle name="Normal 63" xfId="1152" xr:uid="{E325D1FC-B837-4B36-9F3B-523A201E4AC9}"/>
    <cellStyle name="Normal 64" xfId="1153" xr:uid="{6667F448-0C0B-4585-886C-E9B017C72DF4}"/>
    <cellStyle name="Normal 65" xfId="1154" xr:uid="{5FD19AD7-8FFD-45AF-9016-FA1B6566AC56}"/>
    <cellStyle name="Normal 65 2" xfId="1155" xr:uid="{AA17875A-EC52-4C30-A501-17E724595B98}"/>
    <cellStyle name="Normal 66" xfId="1156" xr:uid="{7EE4CEDF-F44A-40A2-B73C-CFD743422E9E}"/>
    <cellStyle name="Normal 67" xfId="1157" xr:uid="{6C5A5172-4880-4251-8097-39BDD185A208}"/>
    <cellStyle name="Normal 67 2" xfId="1158" xr:uid="{8CBEB96F-4865-4AD1-9E1F-AE6D82B24D90}"/>
    <cellStyle name="Normal 68" xfId="1159" xr:uid="{F06D412B-658F-43A0-A4A5-C2F1EC055850}"/>
    <cellStyle name="Normal 69" xfId="1160" xr:uid="{2AB77072-D748-410A-B941-75CD13AB8E16}"/>
    <cellStyle name="Normal 7" xfId="1161" xr:uid="{10A15DDE-440B-48AD-B695-12959487A6FF}"/>
    <cellStyle name="Normal 7 10" xfId="1989" xr:uid="{F0583169-8150-4707-81EB-2DE0B1C9E005}"/>
    <cellStyle name="Normal 7 11" xfId="2677" xr:uid="{374F000D-586C-438C-BA24-116397540991}"/>
    <cellStyle name="Normal 7 2" xfId="1162" xr:uid="{374FD855-9D4A-44D4-897F-7A8897B70F05}"/>
    <cellStyle name="Normal 7 2 2" xfId="1990" xr:uid="{8B46F14A-6569-4985-9359-F17904AD9C58}"/>
    <cellStyle name="Normal 7 2 3" xfId="2499" xr:uid="{2E437F93-4681-442C-87F5-F51770C828D9}"/>
    <cellStyle name="Normal 7 2 4" xfId="2633" xr:uid="{4AEF88BB-9E46-4587-B5B7-2CF846DDFB97}"/>
    <cellStyle name="Normal 7 2 5" xfId="2313" xr:uid="{EF90B066-EAF1-40F0-ABB7-93E5FBCA68FE}"/>
    <cellStyle name="Normal 7 3" xfId="1163" xr:uid="{7978497E-C3E0-4361-999C-5DDD38168BC7}"/>
    <cellStyle name="Normal 7 3 2" xfId="2500" xr:uid="{8BB22C94-AB91-4299-9BC0-8A81F5601434}"/>
    <cellStyle name="Normal 7 3 3" xfId="2634" xr:uid="{DE08039A-4673-4A4E-AD46-863882DE91A9}"/>
    <cellStyle name="Normal 7 3 4" xfId="2314" xr:uid="{BAB2344A-E585-48CB-BB14-61308F87CD2E}"/>
    <cellStyle name="Normal 7 4" xfId="1164" xr:uid="{3ADDE63D-08D0-46A8-B597-266127670DE8}"/>
    <cellStyle name="Normal 7 5" xfId="1165" xr:uid="{37DC0C11-A22F-44C5-B482-6B4A39353027}"/>
    <cellStyle name="Normal 7 6" xfId="1166" xr:uid="{CAA1B72E-FE72-41D1-A534-BFB3A67170B7}"/>
    <cellStyle name="Normal 7 7" xfId="1167" xr:uid="{33252C4A-367F-4E6B-BAAA-4A5B8605F05F}"/>
    <cellStyle name="Normal 7 8" xfId="1168" xr:uid="{BE2A7BE0-B0D7-40F3-A6C3-5D80557A498A}"/>
    <cellStyle name="Normal 7 9" xfId="1169" xr:uid="{D85ABD1B-3316-40D0-A4C1-DD5F5BBDFB92}"/>
    <cellStyle name="Normal 70" xfId="1170" xr:uid="{C3E60272-A0AC-4C7A-BA9D-31FE21E1042F}"/>
    <cellStyle name="Normal 71" xfId="1171" xr:uid="{E2918BB0-A436-4A8B-81BC-EC0802FD5D8F}"/>
    <cellStyle name="Normal 72" xfId="1172" xr:uid="{9EB3E15B-89CA-4C9D-961C-07920EE21EC6}"/>
    <cellStyle name="Normal 73" xfId="1173" xr:uid="{4FE3BE09-AA91-4E4A-9E67-65BE8F83A968}"/>
    <cellStyle name="Normal 74" xfId="1174" xr:uid="{CAD0D1BF-5E9F-4D78-BDA3-266ADFC2B669}"/>
    <cellStyle name="Normal 75" xfId="1175" xr:uid="{E311A5A2-AFE9-442E-8236-343FB1617FB8}"/>
    <cellStyle name="Normal 76" xfId="1176" xr:uid="{77696D77-843C-4945-9816-FB53ED848536}"/>
    <cellStyle name="Normal 77" xfId="1177" xr:uid="{96D3D70C-7A3B-4A12-885E-C678678C3C31}"/>
    <cellStyle name="Normal 78" xfId="1178" xr:uid="{A3D9FF3F-333E-4166-BF1E-2D6350026587}"/>
    <cellStyle name="Normal 79" xfId="1179" xr:uid="{73AD9766-66D2-4697-B5BD-030E5E0EE53B}"/>
    <cellStyle name="Normal 8" xfId="1180" xr:uid="{CFEF742E-17CA-4A57-A822-190C1988E69B}"/>
    <cellStyle name="Normal 8 2" xfId="1181" xr:uid="{E9203864-798E-4BC1-9597-530AA83AB85D}"/>
    <cellStyle name="Normal 8 3" xfId="1182" xr:uid="{C5186FE6-6B7F-4A93-93F5-11A8E76580F1}"/>
    <cellStyle name="Normal 8 4" xfId="1183" xr:uid="{89CC7BB4-5283-47A9-BA60-21B06932375B}"/>
    <cellStyle name="Normal 8 5" xfId="2081" xr:uid="{D3963E4B-8DC3-413B-9DE4-73F8092D0127}"/>
    <cellStyle name="Normal 8 6" xfId="2501" xr:uid="{71B34617-48E3-41C3-B614-758B4A7CB0DA}"/>
    <cellStyle name="Normal 8 7" xfId="2635" xr:uid="{1F16CC76-8B81-4DB0-9D6D-70B0E47B5ACB}"/>
    <cellStyle name="Normal 8 8" xfId="2315" xr:uid="{61268F1B-8CAB-48CB-8E02-7E1DF7A2DCA3}"/>
    <cellStyle name="Normal 80" xfId="1184" xr:uid="{0376E70E-FE83-420D-99B1-95CA4C77D40A}"/>
    <cellStyle name="Normal 81" xfId="1185" xr:uid="{D24DA3FF-0FBA-4D65-8D22-FE61D3B91ED9}"/>
    <cellStyle name="Normal 82" xfId="1186" xr:uid="{C8581674-7FDD-4CF1-B008-58C7839574BB}"/>
    <cellStyle name="Normal 83" xfId="1187" xr:uid="{56C63C8C-4CFE-40C4-A368-AFCFC4234AB7}"/>
    <cellStyle name="Normal 84" xfId="1188" xr:uid="{1C30FD98-1A63-49F6-AE02-0D16DAAA28B6}"/>
    <cellStyle name="Normal 85" xfId="1189" xr:uid="{7C848F0C-DE65-490E-8CA4-5AA4B971FA82}"/>
    <cellStyle name="Normal 86" xfId="1190" xr:uid="{90F2DDDA-6D74-46E7-85F2-C67D9CB07F6F}"/>
    <cellStyle name="Normal 87" xfId="1191" xr:uid="{C52C705E-74B6-40E4-AE75-C275E3BF13A5}"/>
    <cellStyle name="Normal 88" xfId="1192" xr:uid="{C28B9CA3-8C53-4756-81BA-DA4B22B2EBDA}"/>
    <cellStyle name="Normal 89" xfId="1193" xr:uid="{9FF0E18D-7B36-43FB-A83D-24A23BE5B187}"/>
    <cellStyle name="Normal 9" xfId="1194" xr:uid="{492D1B7D-65B0-4757-8A97-26755C1F5628}"/>
    <cellStyle name="Normal 9 10" xfId="1195" xr:uid="{337638F9-A394-4F5C-8484-8ABB71D062DB}"/>
    <cellStyle name="Normal 9 11" xfId="1196" xr:uid="{32052F36-5F30-4EEF-9ED6-06E3248BCDFF}"/>
    <cellStyle name="Normal 9 12" xfId="2082" xr:uid="{5E4EF90D-DEBB-4B07-A646-1DFC11DDFC6D}"/>
    <cellStyle name="Normal 9 13" xfId="2502" xr:uid="{7CDC7BAE-FD05-4730-8BA3-8689A455C350}"/>
    <cellStyle name="Normal 9 2" xfId="1197" xr:uid="{5DBCE019-B31C-4279-AAC9-585F33E1DDFC}"/>
    <cellStyle name="Normal 9 2 2" xfId="1198" xr:uid="{971E29A9-FAFD-4E2E-A146-21B3713EE7B6}"/>
    <cellStyle name="Normal 9 2 3" xfId="2184" xr:uid="{ACBA8DC1-48D8-4935-A302-4E74EB5849D7}"/>
    <cellStyle name="Normal 9 2 4" xfId="2636" xr:uid="{AA16B6E1-77B8-4E9C-B2C3-9C350D414F64}"/>
    <cellStyle name="Normal 9 2 5" xfId="2316" xr:uid="{C97B721D-7A54-43D9-9DCD-0D81B077C0ED}"/>
    <cellStyle name="Normal 9 3" xfId="1199" xr:uid="{F093931C-280F-4992-BEE2-DE8666C87ADA}"/>
    <cellStyle name="Normal 9 4" xfId="1200" xr:uid="{81FD6C3E-4705-43DD-AAAC-763E0D3AE1DE}"/>
    <cellStyle name="Normal 9 5" xfId="1201" xr:uid="{9A8E8184-1871-4A62-939A-87CC7D2807DF}"/>
    <cellStyle name="Normal 9 6" xfId="1202" xr:uid="{444EB585-7042-43C2-AEC0-66E0C4D752EC}"/>
    <cellStyle name="Normal 9 7" xfId="1203" xr:uid="{590DDC9E-E14E-4482-899E-25DE1D938390}"/>
    <cellStyle name="Normal 9 8" xfId="1204" xr:uid="{39051994-4C9F-4C4F-8777-EBF246CE47D3}"/>
    <cellStyle name="Normal 9 9" xfId="1205" xr:uid="{2F16CBDA-A0A1-4F1A-9A3D-468B4E15BE37}"/>
    <cellStyle name="Normal 9 9 2" xfId="1206" xr:uid="{37780BEB-A1DE-4ED3-BB64-7B9856C2ABC4}"/>
    <cellStyle name="Normal 90" xfId="1207" xr:uid="{965A0AA8-91EE-4E47-BEB9-14DDB50BB309}"/>
    <cellStyle name="Normal 91" xfId="1208" xr:uid="{1F3474E7-95AE-4DF5-B11F-E637BD052985}"/>
    <cellStyle name="Normal 92" xfId="1209" xr:uid="{A626C6E0-8678-4998-8D5D-03E30E089972}"/>
    <cellStyle name="Normal 93" xfId="1210" xr:uid="{6786E4B1-F0B0-4865-9CD2-7F0D9D46BF29}"/>
    <cellStyle name="Normal 94" xfId="1211" xr:uid="{4E982E79-BF87-4136-9FD2-3DE198B9F460}"/>
    <cellStyle name="Normal 95" xfId="1212" xr:uid="{D3636915-8983-468C-8498-ADB495B4D112}"/>
    <cellStyle name="Normal 96" xfId="1213" xr:uid="{F48F6965-7F31-4A8A-A2E4-F69532BAC21E}"/>
    <cellStyle name="Normal 97" xfId="1214" xr:uid="{CDBCE92F-3724-4232-8553-C170324B8506}"/>
    <cellStyle name="Normal 98" xfId="1215" xr:uid="{5E75F134-94A4-4F72-9A2F-94A1DA17C6E6}"/>
    <cellStyle name="Normal 99" xfId="1216" xr:uid="{DF98F1E6-F22E-45B5-94AD-D72F14027592}"/>
    <cellStyle name="Normal0" xfId="1217" xr:uid="{7C4D03F6-43A7-4DB4-9D90-C99D4A678FA4}"/>
    <cellStyle name="Normal0 2" xfId="1218" xr:uid="{04AFB6F2-CD2F-478D-84DF-AE2FF7B8F8AD}"/>
    <cellStyle name="Normale_9639A02C" xfId="1219" xr:uid="{7FDB3DFC-F7F6-4C2E-97F0-F142B1E3B900}"/>
    <cellStyle name="Note 2" xfId="1220" xr:uid="{00BF0CD9-09A0-4254-B5F3-1A1A8E8F871D}"/>
    <cellStyle name="Note 2 2" xfId="2503" xr:uid="{D3BF9235-7860-49BE-96D9-EA3DA3F68F2B}"/>
    <cellStyle name="Note 2 3" xfId="2637" xr:uid="{C305D11B-3D03-4E54-8D43-26EC695673D0}"/>
    <cellStyle name="Note 2 4" xfId="2317" xr:uid="{0D5C10F7-8061-43F8-86E3-AB7E20EA5337}"/>
    <cellStyle name="Note 3" xfId="1221" xr:uid="{222FF056-239B-4859-AB66-3420C4BFB26B}"/>
    <cellStyle name="Note 3 2" xfId="2504" xr:uid="{20BA4EC2-F5AD-42C1-9D17-0F7D217F2B85}"/>
    <cellStyle name="Note 3 3" xfId="2638" xr:uid="{E1438C30-3556-4E3B-BEF0-4E07501CB122}"/>
    <cellStyle name="Note 3 4" xfId="2318" xr:uid="{662193DC-1945-45CF-807D-9FB45F240FFF}"/>
    <cellStyle name="Note 4" xfId="1841" xr:uid="{4C7E3302-A333-4253-B696-C7D94D793150}"/>
    <cellStyle name="Note 5" xfId="2093" xr:uid="{60FDF37E-C2EA-41E5-91FE-963CF31291A3}"/>
    <cellStyle name="Note 6" xfId="2111" xr:uid="{45F6AD0C-76F9-4C49-93E3-A60D784D8104}"/>
    <cellStyle name="Note 7" xfId="2038" xr:uid="{1FA150E4-9B1C-44BF-81E4-DB33E2444384}"/>
    <cellStyle name="Œ…‹æØ‚è [0.00]_4m stock" xfId="1222" xr:uid="{F01BBE58-74EC-46A3-B415-3D2BB2F6A75F}"/>
    <cellStyle name="Œ…‹æØ‚è_4m stock" xfId="1223" xr:uid="{B5E06642-4B30-4064-864B-8CF62CCB3FD4}"/>
    <cellStyle name="oft Excel]_x000d__x000a_Comment=The open=/f lines load custom functions into the Paste Function list._x000d__x000a_Maximized=3_x000d__x000a_Basics=1_x000d__x000a_A" xfId="1224" xr:uid="{FF249BCF-10CE-450B-973B-774DC74F9486}"/>
    <cellStyle name="oft Excel]_x000d__x000a_Comment=The open=/f lines load custom functions into the Paste Function list._x000d__x000a_Maximized=3_x000d__x000a_Basics=1_x000d__x000a_A 2" xfId="2505" xr:uid="{9EA5AD0B-BC1C-45FB-8E35-FFF58803DD5B}"/>
    <cellStyle name="oft Excel]_x000d__x000a_Comment=The open=/f lines load custom functions into the Paste Function list._x000d__x000a_Maximized=3_x000d__x000a_Basics=1_x000d__x000a_A 3" xfId="2639" xr:uid="{C13CCDF7-D1EF-4767-A60F-CE20B9110539}"/>
    <cellStyle name="oft Excel]_x000d__x000a_Comment=The open=/f lines load custom functions into the Paste Function list._x000d__x000a_Maximized=3_x000d__x000a_Basics=1_x000d__x000a_A 4" xfId="2319" xr:uid="{F162D465-A171-4587-91F0-0198C6E89185}"/>
    <cellStyle name="Output" xfId="24" builtinId="21" customBuiltin="1"/>
    <cellStyle name="Output 2" xfId="1225" xr:uid="{12A898FA-2412-4C91-B755-4B0EA4495CD6}"/>
    <cellStyle name="Output 2 2" xfId="2506" xr:uid="{18166B70-5461-460D-8D5D-97E898FA33C0}"/>
    <cellStyle name="Output 2 3" xfId="2640" xr:uid="{33F357DE-AAE9-475E-AFE8-9436BCED778C}"/>
    <cellStyle name="Output 2 4" xfId="2320" xr:uid="{28ECD178-CC40-410B-A9BA-31FD0F5EC5E4}"/>
    <cellStyle name="Output 3" xfId="1226" xr:uid="{8951FDA1-BB48-4D29-904B-7E3B19868D30}"/>
    <cellStyle name="Output 4" xfId="1836" xr:uid="{122AB574-B95B-497B-9203-54DA7E754FA4}"/>
    <cellStyle name="Output Amounts" xfId="1227" xr:uid="{3A70E452-886E-49B9-BC38-024AF92A124E}"/>
    <cellStyle name="Output Amounts 2" xfId="2507" xr:uid="{3389A7E8-A05D-4FD7-AA91-37583D61EC35}"/>
    <cellStyle name="Output Amounts 3" xfId="2641" xr:uid="{10D22221-26AB-44A1-A44E-45043A6E9D91}"/>
    <cellStyle name="Output Amounts 4" xfId="2321" xr:uid="{5A8A8F0A-43A8-499A-BE5D-4A0646CA47CF}"/>
    <cellStyle name="Output Column Headings" xfId="1228" xr:uid="{AA09D07A-1152-4344-864D-20200FE051EF}"/>
    <cellStyle name="Output Column Headings 2" xfId="2508" xr:uid="{173D3451-8BE2-4D3A-B698-0C571739086D}"/>
    <cellStyle name="Output Column Headings 3" xfId="2642" xr:uid="{F7AA9C75-A2C4-41C7-B920-88C57A2B538F}"/>
    <cellStyle name="Output Column Headings 4" xfId="2322" xr:uid="{9DDE07D7-D724-4896-9810-0C7B7661A80B}"/>
    <cellStyle name="Output Line Items" xfId="1229" xr:uid="{E6CB7011-AC75-435A-A72E-D6CA4090E7A1}"/>
    <cellStyle name="Output Line Items 2" xfId="2509" xr:uid="{0C1C39F8-3A3B-411E-8991-9B4B47C446F4}"/>
    <cellStyle name="Output Line Items 3" xfId="2643" xr:uid="{A73F876B-679E-43FC-BE0E-642D3BE26BE5}"/>
    <cellStyle name="Output Line Items 4" xfId="2323" xr:uid="{596ED606-7886-4F68-90B0-DE3AB7A67384}"/>
    <cellStyle name="OUTPUT REPORT HEADING" xfId="1230" xr:uid="{6706166C-EBE7-403D-9525-4B1E51F384D4}"/>
    <cellStyle name="OUTPUT REPORT HEADING 2" xfId="2510" xr:uid="{BE713A66-271F-467E-BDC3-74D45A643DC6}"/>
    <cellStyle name="Output Report Heading 3" xfId="2644" xr:uid="{35BA032D-025D-4D57-9C88-68F11B57EE84}"/>
    <cellStyle name="Output Report Heading 4" xfId="2675" xr:uid="{E2E565B6-13AA-4078-BBEB-C32DBAEB08A5}"/>
    <cellStyle name="Output Report Heading 5" xfId="2673" xr:uid="{0784805A-E567-4AB3-A7E4-115DA7279962}"/>
    <cellStyle name="Output Report Heading 6" xfId="2324" xr:uid="{56373D8E-A6AE-4D3B-A31F-E2980751BAEA}"/>
    <cellStyle name="OUTPUT REPORT TITLE" xfId="1231" xr:uid="{E8F9E967-B5D2-41E7-808C-4B53F38B8F26}"/>
    <cellStyle name="OUTPUT REPORT TITLE 2" xfId="2511" xr:uid="{3472B35D-1410-453D-A7C3-C526560E9DC2}"/>
    <cellStyle name="Output Report Title 3" xfId="2645" xr:uid="{D2D1083B-FEEB-4B56-A52C-05E35E251107}"/>
    <cellStyle name="Output Report Title 4" xfId="2674" xr:uid="{BFDE22B2-7CD7-44EF-806A-3C318AEDF303}"/>
    <cellStyle name="Output Report Title 5" xfId="2676" xr:uid="{DD532BDE-0D5B-426E-B7DC-7C4473BDDCDC}"/>
    <cellStyle name="Output Report Title 6" xfId="2325" xr:uid="{B7BF84BE-56BB-4C68-BDFA-D84CE97CCFD0}"/>
    <cellStyle name="PageSubTitle" xfId="1232" xr:uid="{3100926F-8645-4B93-84EF-3D3EEE902DAE}"/>
    <cellStyle name="PageTitle" xfId="1233" xr:uid="{D22BF2EE-0EBE-4CB0-8283-28398F403F32}"/>
    <cellStyle name="Pattern" xfId="1234" xr:uid="{26CA7A0D-55DC-4461-8C4C-D1F317B632F1}"/>
    <cellStyle name="Pattern 2" xfId="1235" xr:uid="{DDD4B46A-9E41-4569-A95A-C43AB11FB86C}"/>
    <cellStyle name="Pattern 2 2" xfId="1236" xr:uid="{7A0A5DF3-144F-4EAE-AE78-B0EDF9EF6229}"/>
    <cellStyle name="Pattern 3" xfId="1237" xr:uid="{AD21142E-2A7E-4E41-AFFE-8870DFCCE247}"/>
    <cellStyle name="Percent" xfId="12" builtinId="5"/>
    <cellStyle name="Percent (0)" xfId="1239" xr:uid="{0D1A6B1D-7263-41A7-8111-0DF85AC18EE2}"/>
    <cellStyle name="Percent (0) 2" xfId="1240" xr:uid="{AB338ECC-1FF7-4F6F-999C-916C94B6DE1B}"/>
    <cellStyle name="Percent [0]" xfId="1241" xr:uid="{484BC12C-F93D-4FE1-88C8-CEC828922784}"/>
    <cellStyle name="Percent [00]" xfId="1242" xr:uid="{31E68DD2-1273-4A96-8AC2-A72FD2AAF3D6}"/>
    <cellStyle name="Percent [2]" xfId="1243" xr:uid="{FCA72B32-119B-4E2E-BDDE-0440EA46B986}"/>
    <cellStyle name="Percent [2] 2" xfId="1244" xr:uid="{3DA065EC-09C3-4FC9-985C-BA6DD731A713}"/>
    <cellStyle name="Percent [2] 3" xfId="1245" xr:uid="{AC1CBCEA-B3F0-4764-AAF9-E23496DAD1E1}"/>
    <cellStyle name="Percent [2] 4" xfId="1246" xr:uid="{78BD383E-473A-4978-B4A2-46F51091259C}"/>
    <cellStyle name="Percent [2] 5" xfId="1247" xr:uid="{3AD1797D-15B1-4235-B6B1-7CA15C05A534}"/>
    <cellStyle name="Percent 10" xfId="1248" xr:uid="{9D841CEB-57F6-469B-83AA-EC91449109D0}"/>
    <cellStyle name="Percent 100" xfId="1249" xr:uid="{B56049F1-C233-4518-8AA4-F1D810BC1AE7}"/>
    <cellStyle name="Percent 101" xfId="1250" xr:uid="{3E6CD909-86F9-47DD-A678-1092682A43BD}"/>
    <cellStyle name="Percent 102" xfId="1251" xr:uid="{595E5546-E449-4FFC-B4D1-936A65852F47}"/>
    <cellStyle name="Percent 103" xfId="1252" xr:uid="{057681A4-96A0-4F15-9FD0-91A237A15B51}"/>
    <cellStyle name="Percent 104" xfId="1253" xr:uid="{93EC5C21-B3D7-41A9-8560-6BB42E427022}"/>
    <cellStyle name="Percent 105" xfId="1254" xr:uid="{B99D757D-6ABF-4E1F-86EF-7B593CDDCE01}"/>
    <cellStyle name="Percent 106" xfId="1255" xr:uid="{8D186EC8-65E5-4855-8F81-4505A88DF897}"/>
    <cellStyle name="Percent 107" xfId="1256" xr:uid="{ED74A3D5-E165-4F1A-B9EA-345952E06C16}"/>
    <cellStyle name="Percent 108" xfId="1257" xr:uid="{DCEEEDFE-27AF-4B7F-9A79-4BBA9FDE5636}"/>
    <cellStyle name="Percent 109" xfId="1258" xr:uid="{9DB985F4-E69A-436E-846E-097AA6724D03}"/>
    <cellStyle name="Percent 11" xfId="1259" xr:uid="{5B0B86CC-FC49-4AD9-974E-A82B362A9FE1}"/>
    <cellStyle name="Percent 110" xfId="1260" xr:uid="{C16C02AE-39BE-4E45-ACF9-36E6E0F5DBD0}"/>
    <cellStyle name="Percent 111" xfId="1261" xr:uid="{AEEFAF31-0AC8-4CD4-8CF5-47220E40FDEF}"/>
    <cellStyle name="Percent 112" xfId="1262" xr:uid="{4D7966AB-7992-4A4F-A05C-3B34C381B367}"/>
    <cellStyle name="Percent 113" xfId="1263" xr:uid="{F5275BDB-5FEE-47DE-B941-82ECBAFF63DF}"/>
    <cellStyle name="Percent 114" xfId="1264" xr:uid="{47A890D6-2DD0-4FE4-846E-A925C6FE58DE}"/>
    <cellStyle name="Percent 115" xfId="1265" xr:uid="{B65728D1-E103-4682-AFD1-05C9C5E221EF}"/>
    <cellStyle name="Percent 116" xfId="1266" xr:uid="{6C09DC73-3AFC-4B64-B058-BE24A78C8A44}"/>
    <cellStyle name="Percent 117" xfId="1267" xr:uid="{66671944-9308-40CF-8B64-794AFE8E6E8C}"/>
    <cellStyle name="Percent 118" xfId="1268" xr:uid="{109D6CF1-AA1B-48DE-A761-0704433E70CC}"/>
    <cellStyle name="Percent 119" xfId="1269" xr:uid="{4998A495-4C2B-43A2-BA35-93894D3EA4A7}"/>
    <cellStyle name="Percent 12" xfId="1270" xr:uid="{44A408C1-610C-4953-BBF6-247994546099}"/>
    <cellStyle name="Percent 120" xfId="1271" xr:uid="{620758C1-FE96-4815-B167-EBAE9118FB7B}"/>
    <cellStyle name="Percent 121" xfId="1900" xr:uid="{330D305A-B664-41C2-BCE5-2A706B3AFA96}"/>
    <cellStyle name="Percent 122" xfId="1940" xr:uid="{C5047333-EB9D-4ECA-BBC0-9D4A8A9A19AF}"/>
    <cellStyle name="Percent 123" xfId="1956" xr:uid="{883144C8-F2EF-42B0-B855-35BFDA872036}"/>
    <cellStyle name="Percent 124" xfId="1955" xr:uid="{101F6CD1-EEF5-4DCF-8243-1E84D197829E}"/>
    <cellStyle name="Percent 125" xfId="1948" xr:uid="{A3C16140-186D-4AE6-B6F6-4521B45ED206}"/>
    <cellStyle name="Percent 126" xfId="1954" xr:uid="{75A91065-78A3-40CA-BD79-640AE6753540}"/>
    <cellStyle name="Percent 127" xfId="1945" xr:uid="{CE39BB84-3B4A-41FB-B5FC-67D0161F8B35}"/>
    <cellStyle name="Percent 128" xfId="1947" xr:uid="{75C612C8-3D3D-4049-BC4F-263B5B72CDA2}"/>
    <cellStyle name="Percent 129" xfId="1967" xr:uid="{3602143B-0EF2-4A36-998B-FFB644E54A9B}"/>
    <cellStyle name="Percent 13" xfId="1272" xr:uid="{007BEF50-905B-40A8-8A43-AC22CAE55B2F}"/>
    <cellStyle name="Percent 130" xfId="1959" xr:uid="{14BBD2F3-47F0-4CA6-9A13-E76A5693B5DF}"/>
    <cellStyle name="Percent 131" xfId="1982" xr:uid="{A769AE78-9456-4027-BF2D-425334433458}"/>
    <cellStyle name="Percent 132" xfId="2033" xr:uid="{D20FE150-069F-4E80-846C-F7A265D2D73F}"/>
    <cellStyle name="Percent 133" xfId="2083" xr:uid="{E837ADEB-3AD0-4030-A01E-39172AF78FF7}"/>
    <cellStyle name="Percent 134" xfId="2045" xr:uid="{CC17FE1D-DC50-43F9-9AF8-BD1C9A0FFD16}"/>
    <cellStyle name="Percent 135" xfId="2107" xr:uid="{59EA8EE7-9499-4F1E-9DB7-9D98C6ED9EF8}"/>
    <cellStyle name="Percent 136" xfId="2113" xr:uid="{7B0B9DE2-3E0C-46C3-93F0-71A82033201F}"/>
    <cellStyle name="Percent 137" xfId="2123" xr:uid="{3F963CAE-C219-4A86-B350-D43E3807D55D}"/>
    <cellStyle name="Percent 138" xfId="2136" xr:uid="{FA9FDE3A-B2BE-45E2-9FD1-23B8D9E04E23}"/>
    <cellStyle name="Percent 139" xfId="2141" xr:uid="{39C0393C-4A35-4395-B406-623A5849A9D7}"/>
    <cellStyle name="Percent 14" xfId="1273" xr:uid="{4EC0D228-2575-41CD-8596-28BC61B6BD0E}"/>
    <cellStyle name="Percent 140" xfId="2142" xr:uid="{1E9ED63C-C068-48C4-888B-E50AD1C12347}"/>
    <cellStyle name="Percent 141" xfId="2143" xr:uid="{008D9C6C-2DB5-4FCB-8C16-F9861D155AB4}"/>
    <cellStyle name="Percent 142" xfId="2144" xr:uid="{95C7889F-04F1-4374-BF14-8E13EC1BAEFE}"/>
    <cellStyle name="Percent 143" xfId="1238" xr:uid="{658C1429-5F7C-4F7B-9283-5B0E07A01EFE}"/>
    <cellStyle name="Percent 144" xfId="2714" xr:uid="{30205225-FE5D-4B56-99AA-60E0A91FF0B3}"/>
    <cellStyle name="Percent 145" xfId="2709" xr:uid="{75B91769-47D9-41FC-B924-EB2E63D50AA1}"/>
    <cellStyle name="Percent 146" xfId="2711" xr:uid="{A929B5CC-86B6-4D2B-99C8-AF755A133D7E}"/>
    <cellStyle name="Percent 147" xfId="2737" xr:uid="{5DEF230A-CF78-41E0-98C9-246E3E6B5070}"/>
    <cellStyle name="Percent 148" xfId="2697" xr:uid="{071E4801-0CF8-4E93-9615-1052198E770B}"/>
    <cellStyle name="Percent 149" xfId="2718" xr:uid="{E54391E1-6CDF-41B5-A550-7C80A02280D1}"/>
    <cellStyle name="Percent 15" xfId="1274" xr:uid="{A54DA656-DD46-4E84-978D-728025F74C29}"/>
    <cellStyle name="Percent 150" xfId="2705" xr:uid="{7A7A120A-988B-4B08-918A-F3E092458403}"/>
    <cellStyle name="Percent 151" xfId="2734" xr:uid="{0769E9CF-7FA4-4A11-90E5-5FA06E9475AF}"/>
    <cellStyle name="Percent 152" xfId="2743" xr:uid="{EAC58794-5A0F-40B5-92B8-49C29E5144FA}"/>
    <cellStyle name="Percent 153" xfId="2756" xr:uid="{552A98CB-631E-4CBA-AC56-2A628545A49D}"/>
    <cellStyle name="Percent 154" xfId="2693" xr:uid="{A9A3E061-4467-4E1E-97A3-865E8E34CEAA}"/>
    <cellStyle name="Percent 155" xfId="2716" xr:uid="{B3B386EA-3B9C-4DDA-B0EA-1E8781B5B24E}"/>
    <cellStyle name="Percent 156" xfId="2731" xr:uid="{1523A1C3-28B7-4CA0-B2CC-9BFCD9146783}"/>
    <cellStyle name="Percent 157" xfId="2736" xr:uid="{2E0D7467-87C2-4AB8-981A-D75BF17C26FC}"/>
    <cellStyle name="Percent 158" xfId="2701" xr:uid="{5B8CFAF9-BBA6-489A-BCD5-7C7DBDA80561}"/>
    <cellStyle name="Percent 159" xfId="2738" xr:uid="{74F6E064-7D94-4397-907A-D700EBC2E7B4}"/>
    <cellStyle name="Percent 16" xfId="1275" xr:uid="{A4B35DE6-16C5-4934-BD7D-7DDE3260937E}"/>
    <cellStyle name="Percent 160" xfId="2740" xr:uid="{325BA501-E442-410D-9E53-205462055C89}"/>
    <cellStyle name="Percent 161" xfId="2729" xr:uid="{0CFA2805-D90F-4D56-9250-1E4D1B93EC8F}"/>
    <cellStyle name="Percent 162" xfId="2755" xr:uid="{BFC9E91A-FA44-41C2-A4BF-AB74B3E2CB4B}"/>
    <cellStyle name="Percent 163" xfId="2757" xr:uid="{F523567E-D07D-4D9F-ACFD-6BADFCC06704}"/>
    <cellStyle name="Percent 164" xfId="2728" xr:uid="{56401AA9-966B-46EB-801E-A803A9B05E26}"/>
    <cellStyle name="Percent 165" xfId="2746" xr:uid="{5A122CF6-9924-446C-AF0B-1AD9A61925D1}"/>
    <cellStyle name="Percent 17" xfId="1276" xr:uid="{645F768E-EA22-4C12-A213-88015CE75319}"/>
    <cellStyle name="Percent 18" xfId="1277" xr:uid="{2EBFD8C5-9845-4EFA-B553-F53DE7A27286}"/>
    <cellStyle name="Percent 19" xfId="1278" xr:uid="{382DBF43-E649-4360-BE82-CF631D723CC4}"/>
    <cellStyle name="Percent 2" xfId="1279" xr:uid="{87A101BE-249A-48F2-953B-EBEAA0E95FC5}"/>
    <cellStyle name="Percent 2 10" xfId="1280" xr:uid="{81953FEE-CDF2-4168-BCF7-4F080590D70B}"/>
    <cellStyle name="Percent 2 10 2" xfId="1281" xr:uid="{BDF9E4C1-C1CF-4232-B28E-826B7F96D3CB}"/>
    <cellStyle name="Percent 2 11" xfId="1282" xr:uid="{E3C0B085-AAC4-487E-BBEE-9B4F57DAB56E}"/>
    <cellStyle name="Percent 2 12" xfId="1283" xr:uid="{C5FEC77D-7419-4343-82F4-790C19158B70}"/>
    <cellStyle name="Percent 2 13" xfId="1284" xr:uid="{AD1C979C-344B-4C82-A6E1-EBBA3D8D48A6}"/>
    <cellStyle name="Percent 2 14" xfId="1285" xr:uid="{A01B19DD-0932-44A5-8649-FEDA3E8AD94B}"/>
    <cellStyle name="Percent 2 15" xfId="1286" xr:uid="{AE11C2DB-32E3-4CF5-999D-9C1EF03BB509}"/>
    <cellStyle name="Percent 2 16" xfId="1287" xr:uid="{DA6FDCF8-0884-4E1A-8260-9914AC03AD3C}"/>
    <cellStyle name="Percent 2 17" xfId="1288" xr:uid="{251B18F1-899C-4D4D-BA35-E013D5A713B2}"/>
    <cellStyle name="Percent 2 18" xfId="1289" xr:uid="{4A5DF31E-46BB-41AD-AC77-0BFBFB67170D}"/>
    <cellStyle name="Percent 2 19" xfId="1290" xr:uid="{8A2599C4-300A-4B8B-A7BD-3DC3981EF597}"/>
    <cellStyle name="Percent 2 2" xfId="1291" xr:uid="{31A19835-4ABF-4221-9BD2-87C6DA546CEE}"/>
    <cellStyle name="Percent 2 2 2" xfId="1292" xr:uid="{1031F089-B2A9-411A-9552-04DE378DE5B9}"/>
    <cellStyle name="Percent 2 2 2 2" xfId="2679" xr:uid="{4349F58A-5038-4636-A263-54FF5A182F7D}"/>
    <cellStyle name="Percent 2 2 2 3" xfId="2685" xr:uid="{ECD58C67-EDC9-43C1-BDED-F289FD256A8A}"/>
    <cellStyle name="Percent 2 2 3" xfId="2185" xr:uid="{0F870F38-2716-465D-A3CD-4975BEC70B14}"/>
    <cellStyle name="Percent 2 2 4" xfId="2157" xr:uid="{938739D9-7871-4247-912E-5500B6AB0C1D}"/>
    <cellStyle name="Percent 2 20" xfId="1293" xr:uid="{A2870033-76A0-4A5A-91A5-C80E5806B9F4}"/>
    <cellStyle name="Percent 2 21" xfId="1294" xr:uid="{693381FE-0185-47A8-929D-2F8DD9B210C0}"/>
    <cellStyle name="Percent 2 22" xfId="1295" xr:uid="{1914C4C4-7723-4B75-AD83-6F2D39FC9CE1}"/>
    <cellStyle name="Percent 2 23" xfId="1296" xr:uid="{1CC30D89-466C-42D0-A3C6-12C1197D4BB9}"/>
    <cellStyle name="Percent 2 24" xfId="1297" xr:uid="{1433B56A-5997-4328-AD28-34F8118206E3}"/>
    <cellStyle name="Percent 2 25" xfId="1298" xr:uid="{564E0DED-8EFB-4B91-B92A-5C972B7D3361}"/>
    <cellStyle name="Percent 2 26" xfId="1299" xr:uid="{D23653B5-0920-41E4-B04E-0D029E57E60A}"/>
    <cellStyle name="Percent 2 27" xfId="1300" xr:uid="{D28655F6-E43F-434F-A642-B8C5AD7D9238}"/>
    <cellStyle name="Percent 2 28" xfId="1301" xr:uid="{353297E7-2012-498A-BEDD-C1D521FB8D0F}"/>
    <cellStyle name="Percent 2 29" xfId="1302" xr:uid="{C279E77F-22AC-4E73-8F4B-26C6D45CF009}"/>
    <cellStyle name="Percent 2 3" xfId="1303" xr:uid="{8294B137-4202-4D11-8858-67106165356E}"/>
    <cellStyle name="Percent 2 3 2" xfId="1304" xr:uid="{96A01318-3D67-48A6-BC4F-DFC1751E0BF7}"/>
    <cellStyle name="Percent 2 30" xfId="1305" xr:uid="{F979DF88-EA9D-4AE9-9636-CB7F650CDBE4}"/>
    <cellStyle name="Percent 2 31" xfId="1306" xr:uid="{1EABBF53-EA5B-4A6F-B158-0F8F875099C1}"/>
    <cellStyle name="Percent 2 32" xfId="1307" xr:uid="{E03536F3-E155-4665-BA51-2B06C933719C}"/>
    <cellStyle name="Percent 2 33" xfId="1308" xr:uid="{301F30F3-5227-459B-815E-1744E8A212BC}"/>
    <cellStyle name="Percent 2 34" xfId="1309" xr:uid="{F13BCFAC-C432-4969-A765-57D72A7F48BE}"/>
    <cellStyle name="Percent 2 35" xfId="1310" xr:uid="{F6C85D30-396A-4D68-833C-FAACFAC5A7A1}"/>
    <cellStyle name="Percent 2 36" xfId="1311" xr:uid="{46F1044D-AA8C-4B69-B970-B2FE48717D07}"/>
    <cellStyle name="Percent 2 37" xfId="1312" xr:uid="{EAF78E6F-F3B0-4B81-8D7E-FB4B7FA3E99C}"/>
    <cellStyle name="Percent 2 38" xfId="1313" xr:uid="{D46D9D23-CB01-487C-8ADD-E0789C7589F6}"/>
    <cellStyle name="Percent 2 39" xfId="1314" xr:uid="{75463DF7-21CE-4929-B486-A79700BC9F94}"/>
    <cellStyle name="Percent 2 4" xfId="1315" xr:uid="{CF380042-3ADC-4C9C-8264-8DE62686C275}"/>
    <cellStyle name="Percent 2 4 2" xfId="1316" xr:uid="{68034525-7663-4142-8CA5-C278EA053884}"/>
    <cellStyle name="Percent 2 40" xfId="1317" xr:uid="{C3AAAB5C-F33F-442B-A375-3031F04DB5A8}"/>
    <cellStyle name="Percent 2 41" xfId="1318" xr:uid="{3A97771D-0B43-4A7B-8D35-41EA96BF80CF}"/>
    <cellStyle name="Percent 2 42" xfId="1319" xr:uid="{49E3A13E-6D5C-4585-891F-FCBC2D8B00FF}"/>
    <cellStyle name="Percent 2 43" xfId="1320" xr:uid="{3F67C9A2-CC36-4D0D-AC96-5AEA56816D86}"/>
    <cellStyle name="Percent 2 44" xfId="1321" xr:uid="{7BD89F7D-D933-4E96-A2D6-79205F28AC08}"/>
    <cellStyle name="Percent 2 45" xfId="1322" xr:uid="{5D2B53E3-FD69-4310-88F8-10005C65C23E}"/>
    <cellStyle name="Percent 2 46" xfId="1323" xr:uid="{FDEE39C2-75B6-461B-BF4E-4B667F6F115D}"/>
    <cellStyle name="Percent 2 47" xfId="1324" xr:uid="{739B2F07-BDFD-4EE6-A91E-8A3A8BB72B4F}"/>
    <cellStyle name="Percent 2 48" xfId="1325" xr:uid="{5492F063-CE99-4470-B884-4887F781C627}"/>
    <cellStyle name="Percent 2 49" xfId="1326" xr:uid="{3C1E58EB-5573-4FF2-A71B-C1B24735650C}"/>
    <cellStyle name="Percent 2 5" xfId="1327" xr:uid="{A902CFED-3746-4921-AE28-113BB7F5C401}"/>
    <cellStyle name="Percent 2 5 2" xfId="1328" xr:uid="{DE8BB28A-994F-4E08-B95E-40B70C55D0AB}"/>
    <cellStyle name="Percent 2 50" xfId="1329" xr:uid="{5B8035D0-C72C-4F47-BAB3-65C28B966B5D}"/>
    <cellStyle name="Percent 2 51" xfId="1330" xr:uid="{76C5FF76-5526-4616-8C77-17A9EDC0A00E}"/>
    <cellStyle name="Percent 2 52" xfId="1331" xr:uid="{9D8E067A-D137-4602-9E6E-CDD26703D63B}"/>
    <cellStyle name="Percent 2 53" xfId="1332" xr:uid="{0E8A7249-08EA-4CBB-AEFF-A8ECBBC43D19}"/>
    <cellStyle name="Percent 2 54" xfId="1333" xr:uid="{5854E65C-1AFF-4425-B8D6-8493ECD00C8D}"/>
    <cellStyle name="Percent 2 55" xfId="1334" xr:uid="{40A80F94-DB5F-48C8-A6E6-AEF043D0C2E3}"/>
    <cellStyle name="Percent 2 56" xfId="1335" xr:uid="{F695D2D6-88F8-43A8-AB30-D31EF03E8307}"/>
    <cellStyle name="Percent 2 57" xfId="1336" xr:uid="{57ACC146-ACF8-4DF8-8DEC-3DC93F50DD08}"/>
    <cellStyle name="Percent 2 58" xfId="1337" xr:uid="{5E240E4C-7FD9-4794-972C-6EFE16B7C26E}"/>
    <cellStyle name="Percent 2 59" xfId="1903" xr:uid="{2D890287-D4DC-4D5E-AE12-AD103722B3DC}"/>
    <cellStyle name="Percent 2 6" xfId="1338" xr:uid="{CFBE4E21-277D-408C-A320-8D8BC818792D}"/>
    <cellStyle name="Percent 2 60" xfId="2084" xr:uid="{BEDCF523-1956-45D1-9498-23C7B1C0EA3D}"/>
    <cellStyle name="Percent 2 61" xfId="2162" xr:uid="{D56A7345-17EB-4A3E-927E-2C35084C8368}"/>
    <cellStyle name="Percent 2 7" xfId="1339" xr:uid="{4B52C7E5-EE84-432C-A902-6822CA146DA3}"/>
    <cellStyle name="Percent 2 8" xfId="1340" xr:uid="{28157703-A0C3-4616-97CF-EB51EF644271}"/>
    <cellStyle name="Percent 2 9" xfId="1341" xr:uid="{8043D016-D1D6-4144-A10C-EB837F4E3D77}"/>
    <cellStyle name="Percent 20" xfId="1342" xr:uid="{5C0AB0F7-F80C-4C3D-AD55-BE6648A3B2E1}"/>
    <cellStyle name="Percent 21" xfId="1343" xr:uid="{7671C5C2-59B3-47D3-A1D4-0A88F35D5BDD}"/>
    <cellStyle name="Percent 22" xfId="1344" xr:uid="{D594CFEF-4BE9-4713-A5CC-CB1C84BBC00C}"/>
    <cellStyle name="Percent 23" xfId="1345" xr:uid="{E150235B-4936-4672-B775-EC22F90C0C4D}"/>
    <cellStyle name="Percent 24" xfId="1346" xr:uid="{3EFF201F-635C-4818-AF24-5A1E8746FD78}"/>
    <cellStyle name="Percent 25" xfId="1347" xr:uid="{164B7BF9-FFD0-4F36-AB85-99A66DB2E9D4}"/>
    <cellStyle name="Percent 26" xfId="1348" xr:uid="{D7E1E202-55C5-4788-8F61-9AFE40BF072E}"/>
    <cellStyle name="Percent 27" xfId="1349" xr:uid="{4C26234F-973D-4C9E-BF16-46C850D9EFC0}"/>
    <cellStyle name="Percent 28" xfId="1350" xr:uid="{4476B73A-BBC9-4ECA-82C6-2F50CCECBC5C}"/>
    <cellStyle name="Percent 28 2" xfId="1811" xr:uid="{7DB5322F-2AB1-4C35-A1EC-563755ADB4EC}"/>
    <cellStyle name="Percent 29" xfId="1351" xr:uid="{852E316D-8263-4DE1-ABDF-98DCFF623425}"/>
    <cellStyle name="Percent 3" xfId="1352" xr:uid="{987775D0-09F1-4C15-8C6C-2C2F78C74659}"/>
    <cellStyle name="Percent 3 2" xfId="1353" xr:uid="{3A253E89-C07C-4C22-84EE-85C13938F864}"/>
    <cellStyle name="Percent 3 3" xfId="1354" xr:uid="{358AFEA2-9596-4A68-8B29-08F0C1B4750D}"/>
    <cellStyle name="Percent 3 3 2" xfId="1355" xr:uid="{A580EC88-A64C-4CAE-A637-732DC446D9C5}"/>
    <cellStyle name="Percent 3 4" xfId="1907" xr:uid="{3A1DF17C-A07E-4438-92EF-5E62F7F6E89F}"/>
    <cellStyle name="Percent 3 5" xfId="2085" xr:uid="{0ADDF192-D0F1-4864-B474-BA34EED24509}"/>
    <cellStyle name="Percent 30" xfId="1356" xr:uid="{C00242E1-9271-489C-9C59-5EDB37495185}"/>
    <cellStyle name="Percent 31" xfId="1357" xr:uid="{67F12801-84E3-4060-91D7-A3FDB37D2524}"/>
    <cellStyle name="Percent 32" xfId="1358" xr:uid="{8A5D5D0F-341E-4455-B984-1328109B5A59}"/>
    <cellStyle name="Percent 33" xfId="1359" xr:uid="{C998D63A-A3C6-4FC0-A5D9-66C25D8F4216}"/>
    <cellStyle name="Percent 34" xfId="1360" xr:uid="{6C235E9F-6184-4298-A830-C1EE0E8FFBF8}"/>
    <cellStyle name="Percent 35" xfId="1361" xr:uid="{45E474B7-1447-4510-84AB-388D30C87110}"/>
    <cellStyle name="Percent 36" xfId="1362" xr:uid="{692C0602-FAF5-47F6-A646-B3C95C3BFDAB}"/>
    <cellStyle name="Percent 37" xfId="1363" xr:uid="{61183B65-AE8D-4303-B56E-CEC3D194C373}"/>
    <cellStyle name="Percent 38" xfId="1364" xr:uid="{D7C9D8C6-C477-42E0-8E6D-A08D1E9896A4}"/>
    <cellStyle name="Percent 39" xfId="1365" xr:uid="{6E901226-B854-45CD-9426-E4C7390B3CDA}"/>
    <cellStyle name="Percent 4" xfId="1366" xr:uid="{4394FDFA-E847-4A2C-A271-6E8337A2EA3C}"/>
    <cellStyle name="Percent 4 2" xfId="1367" xr:uid="{E54D7CDC-6981-4ABC-8CE5-65455CB582C2}"/>
    <cellStyle name="Percent 4 2 2" xfId="2186" xr:uid="{F96312E0-287A-44A0-88A2-E65066456E8E}"/>
    <cellStyle name="Percent 4 2 3" xfId="2158" xr:uid="{3C8E0CF1-72C6-483C-B28B-B57A5CAC66BD}"/>
    <cellStyle name="Percent 4 2 4" xfId="2668" xr:uid="{CFB85DC9-AAEE-499B-B49D-4C80C32EFF52}"/>
    <cellStyle name="Percent 4 2 5" xfId="2389" xr:uid="{DEFD99AD-35EB-46E6-8F50-036437C155B4}"/>
    <cellStyle name="Percent 4 3" xfId="1368" xr:uid="{5FB4B204-04A9-41C0-BA6D-E6098C8CC3AC}"/>
    <cellStyle name="Percent 4 4" xfId="1920" xr:uid="{E0C45B89-5CF3-49BC-AF0F-81815B275B2A}"/>
    <cellStyle name="Percent 4 5" xfId="2086" xr:uid="{6E2AE4E0-421B-461B-8F4D-BB4C3FC8102D}"/>
    <cellStyle name="Percent 40" xfId="1369" xr:uid="{DFC0310A-FCEC-4DBE-A790-23127D4E2BC7}"/>
    <cellStyle name="Percent 41" xfId="1370" xr:uid="{9D322674-53B2-453B-97FA-94F13C0CC6C2}"/>
    <cellStyle name="Percent 42" xfId="1371" xr:uid="{DFF903D7-98A5-4A53-9C4D-84E6EDCAA682}"/>
    <cellStyle name="Percent 43" xfId="1372" xr:uid="{85CD6C34-96BB-4407-B9B8-A5205AC8CDB9}"/>
    <cellStyle name="Percent 44" xfId="1373" xr:uid="{42D4673A-0256-4FAC-9320-FA383ED9DC0F}"/>
    <cellStyle name="Percent 45" xfId="1374" xr:uid="{63159C20-F90F-45D9-8314-93C23A7A82DE}"/>
    <cellStyle name="Percent 46" xfId="1375" xr:uid="{8E6A2CE3-B11A-4782-8307-67E23DCAD660}"/>
    <cellStyle name="Percent 47" xfId="1376" xr:uid="{9977D8FE-7E20-421E-A33F-B3E5C9874DC4}"/>
    <cellStyle name="Percent 48" xfId="1377" xr:uid="{F43C110B-5C92-4887-817B-4222079DA17F}"/>
    <cellStyle name="Percent 49" xfId="1378" xr:uid="{5F4286D2-66F9-4B16-BB6D-471A0E4A0488}"/>
    <cellStyle name="Percent 5" xfId="1379" xr:uid="{5ACEECA5-1508-42B5-84B0-1F26ACA2240E}"/>
    <cellStyle name="Percent 5 2" xfId="1927" xr:uid="{9B70F6C1-CDD3-4EC6-85BF-C081E192C8C3}"/>
    <cellStyle name="Percent 5 2 2" xfId="2091" xr:uid="{69D65C19-B864-4FD2-93D8-3B563611B7F3}"/>
    <cellStyle name="Percent 5 2 3" xfId="2528" xr:uid="{EA64FCCC-CD16-422C-8B1A-9E4C08EB06E0}"/>
    <cellStyle name="Percent 5 2 4" xfId="2672" xr:uid="{FDE16625-EE09-45C5-8314-3138DA22BFDC}"/>
    <cellStyle name="Percent 5 2 5" xfId="2393" xr:uid="{6DEA6FEA-74CD-4A43-845E-D1A5D72071B4}"/>
    <cellStyle name="Percent 5 3" xfId="1923" xr:uid="{B2459187-E545-4B33-B3E5-A9E145D667F0}"/>
    <cellStyle name="Percent 5 4" xfId="2087" xr:uid="{E833F7E7-A818-4E3B-9C5C-D9D1608BA7B2}"/>
    <cellStyle name="Percent 5 5" xfId="2646" xr:uid="{F8A046EB-EBDF-47A0-9E09-8AFF4DCCABA3}"/>
    <cellStyle name="Percent 5 6" xfId="2326" xr:uid="{50F493AA-E656-4D19-B4C6-A46976722255}"/>
    <cellStyle name="Percent 50" xfId="1380" xr:uid="{0CD259AE-B332-4DA8-9F2E-460E4231782D}"/>
    <cellStyle name="Percent 51" xfId="1381" xr:uid="{572F9408-3AAE-4381-913A-FAAB4F7F51CF}"/>
    <cellStyle name="Percent 52" xfId="1382" xr:uid="{DCEBE159-7753-4E62-81D7-A55EDFCA8C6C}"/>
    <cellStyle name="Percent 53" xfId="1383" xr:uid="{0E2B0FBA-7B71-4B7C-9195-22CF04CDFFA6}"/>
    <cellStyle name="Percent 54" xfId="1384" xr:uid="{0E620A8A-747C-4339-A999-BC850DCF92AF}"/>
    <cellStyle name="Percent 55" xfId="1385" xr:uid="{D6CA8CAA-8A6F-45C9-A3FA-757D942CEBE6}"/>
    <cellStyle name="Percent 56" xfId="1386" xr:uid="{25B11C7D-B309-4043-8F47-00F284B6D1B7}"/>
    <cellStyle name="Percent 57" xfId="1387" xr:uid="{3DB7E4AB-D722-4E32-8965-64E5EDB7AA98}"/>
    <cellStyle name="Percent 58" xfId="1388" xr:uid="{D638D2DA-8730-4CFB-99DF-4B8E73803014}"/>
    <cellStyle name="Percent 59" xfId="1389" xr:uid="{479B7329-2C0F-44C6-B0B6-9153ED9C9400}"/>
    <cellStyle name="Percent 6" xfId="1390" xr:uid="{3AE75840-F23A-4283-A36C-BE48225AF64C}"/>
    <cellStyle name="Percent 6 2" xfId="1931" xr:uid="{EEB83E63-6903-48E0-92AF-FD29429810FD}"/>
    <cellStyle name="Percent 6 3" xfId="2088" xr:uid="{41CD0A53-096D-45E7-B520-286643C35CC1}"/>
    <cellStyle name="Percent 6 4" xfId="2512" xr:uid="{6F735286-4AE5-4C45-97CC-AE1B80ECDBEF}"/>
    <cellStyle name="Percent 60" xfId="1391" xr:uid="{D860703D-0065-4B6E-8CA3-55164C474815}"/>
    <cellStyle name="Percent 61" xfId="1392" xr:uid="{C23BF91E-F376-438F-BF0D-9ADB67000201}"/>
    <cellStyle name="Percent 62" xfId="1393" xr:uid="{F975DC47-436E-496F-A086-3456305FEBD6}"/>
    <cellStyle name="Percent 63" xfId="1394" xr:uid="{E890D304-336E-4ED5-A604-5440920707D7}"/>
    <cellStyle name="Percent 64" xfId="1395" xr:uid="{46BC30FB-D01C-4754-973D-ACB616CDF76F}"/>
    <cellStyle name="Percent 65" xfId="1396" xr:uid="{57B4300B-DD12-4D90-BFB3-A3007AF19BE3}"/>
    <cellStyle name="Percent 66" xfId="1397" xr:uid="{9930BB29-864F-4B20-8DFA-1FA0532E6759}"/>
    <cellStyle name="Percent 67" xfId="1398" xr:uid="{8532EA1C-7037-4E1D-8764-A6C424D5B5AD}"/>
    <cellStyle name="Percent 68" xfId="1399" xr:uid="{54589147-CF76-442A-8FFE-221F9795D592}"/>
    <cellStyle name="Percent 69" xfId="1400" xr:uid="{DABDC3B5-BCED-4B5A-B88D-7DE5B142D12A}"/>
    <cellStyle name="Percent 7" xfId="1401" xr:uid="{649EA570-11B3-4D7F-8B52-C1045DA36DD6}"/>
    <cellStyle name="Percent 7 2" xfId="1933" xr:uid="{D0D38C6F-424F-4240-AFB7-3F6E2769FEE9}"/>
    <cellStyle name="Percent 7 3" xfId="2089" xr:uid="{35DFC82F-33E3-4137-BA4C-71FC35F8D22C}"/>
    <cellStyle name="Percent 7 4" xfId="2513" xr:uid="{AB71B8F8-6393-46BD-9F77-C0B93851F750}"/>
    <cellStyle name="Percent 7 5" xfId="2664" xr:uid="{D49B7C1C-8F6E-470B-B1DC-ACD269BAD362}"/>
    <cellStyle name="Percent 7 6" xfId="2385" xr:uid="{00216509-9229-4025-8C20-2260FDC9EB57}"/>
    <cellStyle name="Percent 70" xfId="1402" xr:uid="{3139507D-AE31-43A5-AC42-6E175F11C929}"/>
    <cellStyle name="Percent 71" xfId="1403" xr:uid="{424352D8-9B60-4391-96A5-84DD7E4ADC50}"/>
    <cellStyle name="Percent 72" xfId="1404" xr:uid="{2F2A2832-7203-4E27-AE2E-D736A66C4C33}"/>
    <cellStyle name="Percent 73" xfId="1405" xr:uid="{02B48A1A-C4D1-47DF-B45C-42A12BD8B838}"/>
    <cellStyle name="Percent 74" xfId="1406" xr:uid="{40DD4E1E-0C7D-4049-971E-0AFFD13ECC93}"/>
    <cellStyle name="Percent 75" xfId="1407" xr:uid="{908515BA-C037-4658-A35E-004537B4573C}"/>
    <cellStyle name="Percent 76" xfId="1408" xr:uid="{B2692097-487C-450C-B04C-41AFAFFF961C}"/>
    <cellStyle name="Percent 77" xfId="1409" xr:uid="{B97DF504-38DC-4A6D-A371-685E9DF518F3}"/>
    <cellStyle name="Percent 78" xfId="1410" xr:uid="{8B68302F-9B5A-4DF0-89D8-86887C7FDB69}"/>
    <cellStyle name="Percent 79" xfId="1411" xr:uid="{B44B8C5D-085F-46B7-BA48-5FDB9D45CC31}"/>
    <cellStyle name="Percent 8" xfId="1412" xr:uid="{903D3852-A849-4F37-9341-C09E736D33BB}"/>
    <cellStyle name="Percent 8 2" xfId="1937" xr:uid="{DEE32533-7A81-4FCA-A889-49D520B14CA9}"/>
    <cellStyle name="Percent 8 3" xfId="2090" xr:uid="{F7DD4ECC-E530-4759-92EC-E7C7C91FF88A}"/>
    <cellStyle name="Percent 80" xfId="1413" xr:uid="{B14A1900-0CDE-4508-9BF4-DA5017EFC45C}"/>
    <cellStyle name="Percent 81" xfId="1414" xr:uid="{29FEB80A-DDF1-47BD-A474-3C7B06254F24}"/>
    <cellStyle name="Percent 82" xfId="1415" xr:uid="{62CFA8D7-6183-488A-8EC5-8D0715A00258}"/>
    <cellStyle name="Percent 83" xfId="1416" xr:uid="{41EA77F1-A723-4748-A7E1-0B976CD56D64}"/>
    <cellStyle name="Percent 84" xfId="1417" xr:uid="{5D14C0FB-5E07-4958-BBD9-1CE6DC592FE5}"/>
    <cellStyle name="Percent 85" xfId="1418" xr:uid="{19BC73FA-CB98-4348-80A4-2CA87B8B0F8D}"/>
    <cellStyle name="Percent 86" xfId="1419" xr:uid="{B12C80C5-DA81-41F1-ADC9-94B48D7C15EB}"/>
    <cellStyle name="Percent 87" xfId="1420" xr:uid="{F15981F9-4864-4F4B-A475-C646CD5BDD6B}"/>
    <cellStyle name="Percent 88" xfId="1421" xr:uid="{C8CC219B-639B-4A4A-85FE-DB5C9C9E80E9}"/>
    <cellStyle name="Percent 89" xfId="1422" xr:uid="{F3DFC15E-639E-490A-BC69-35C2B0E33C44}"/>
    <cellStyle name="Percent 9" xfId="1423" xr:uid="{9B984BA9-FAB2-41E4-BEC7-245DCE4B6EF8}"/>
    <cellStyle name="Percent 9 2" xfId="1424" xr:uid="{DCA94F4E-6454-4328-9477-B8BC8DA4B2EB}"/>
    <cellStyle name="Percent 90" xfId="1425" xr:uid="{80F17660-ED71-4705-976F-388901CB652B}"/>
    <cellStyle name="Percent 91" xfId="1426" xr:uid="{6B263314-C4E5-4D45-9F2E-A55B089C540D}"/>
    <cellStyle name="Percent 92" xfId="1427" xr:uid="{45192C7F-FD20-4912-900E-433160B93203}"/>
    <cellStyle name="Percent 93" xfId="1428" xr:uid="{D7995210-4DED-450E-864C-0DBD759BE52E}"/>
    <cellStyle name="Percent 94" xfId="1429" xr:uid="{59582111-501C-4FBC-816C-BA92A3A65979}"/>
    <cellStyle name="Percent 95" xfId="1430" xr:uid="{3E5854D6-DFF0-4279-A702-5E4B91B77189}"/>
    <cellStyle name="Percent 96" xfId="1431" xr:uid="{F82C9226-BDC7-4A7E-BD99-1CD45A25933A}"/>
    <cellStyle name="Percent 97" xfId="1432" xr:uid="{7E9B61DF-12E1-47B8-9609-B155C994068F}"/>
    <cellStyle name="Percent 98" xfId="1433" xr:uid="{9CCA6B2F-57CE-4417-B098-AF8300F2EBB2}"/>
    <cellStyle name="Percent 99" xfId="1434" xr:uid="{D02F4DF3-43A9-43F2-A951-1250FAA7B805}"/>
    <cellStyle name="PERCENTAGE" xfId="1435" xr:uid="{F40E69A7-72CD-4CBF-A4F2-16C20CDB3407}"/>
    <cellStyle name="PERCENTAGE 2" xfId="1436" xr:uid="{8E47F841-49E4-4A0D-90DA-7ABA7A2D4078}"/>
    <cellStyle name="PLAN" xfId="1437" xr:uid="{393DD899-326A-4BE4-ABDB-35822064C18E}"/>
    <cellStyle name="PrePop Currency (0)" xfId="1438" xr:uid="{7F93E806-83CC-4F5E-97C5-3EA48065FA72}"/>
    <cellStyle name="PrePop Currency (2)" xfId="1439" xr:uid="{20F8A19E-39BF-4DFE-AF76-AC03FC56F2B0}"/>
    <cellStyle name="PrePop Units (0)" xfId="1440" xr:uid="{8B6EF5CE-A35B-4CBA-A4B3-0907BA0A33E2}"/>
    <cellStyle name="PrePop Units (1)" xfId="1441" xr:uid="{3B62E8A3-F797-4BF9-8FE3-DA8104507B90}"/>
    <cellStyle name="PrePop Units (2)" xfId="1442" xr:uid="{75F71C5E-4543-4D85-9132-E7E8E02282F2}"/>
    <cellStyle name="PSChar" xfId="1443" xr:uid="{04DEE8B3-B716-4FC7-9E6D-275BBE7FFC89}"/>
    <cellStyle name="PSChar 2" xfId="1444" xr:uid="{8CE10D92-36EC-4D8F-9721-2F324940CEE0}"/>
    <cellStyle name="PSDate" xfId="1445" xr:uid="{C3A58D4D-B339-4260-9DC6-8B6476F04716}"/>
    <cellStyle name="PSDate 2" xfId="1446" xr:uid="{28822D61-DDE5-4B33-AF9C-02CDE0BD91EE}"/>
    <cellStyle name="PSDec" xfId="1447" xr:uid="{B568950C-0327-440F-B969-6DB2B3805D3A}"/>
    <cellStyle name="PSDec 2" xfId="1448" xr:uid="{5B299F66-8CD2-4C1A-BCB9-BA39395F8BA8}"/>
    <cellStyle name="PSHeading" xfId="1449" xr:uid="{0FF64DF6-EAC8-41D0-99B2-4EB610F60C78}"/>
    <cellStyle name="PSHeading 2" xfId="1450" xr:uid="{29708F38-61BB-49BF-A9AA-C399C077EEAA}"/>
    <cellStyle name="PSInt" xfId="1451" xr:uid="{8E1AD9B3-C204-437B-9F60-70794EBAE749}"/>
    <cellStyle name="PSInt 2" xfId="1452" xr:uid="{82FE9437-0359-4DDB-8810-F91520DA7B49}"/>
    <cellStyle name="PSSpacer" xfId="1453" xr:uid="{DA77402C-684C-4D3A-A0B9-D0A2FF4E6796}"/>
    <cellStyle name="PSSpacer 2" xfId="1454" xr:uid="{6D43B7E5-8353-42C3-9A9E-AC38611E28D0}"/>
    <cellStyle name="pwstyle" xfId="1455" xr:uid="{46317772-145E-4C4F-8038-348371BA7FDA}"/>
    <cellStyle name="Q" xfId="1456" xr:uid="{4BB269C0-905C-47A0-8C13-D905D5967603}"/>
    <cellStyle name="Q_B &amp; Z" xfId="2327" xr:uid="{02992811-7503-48CE-B33A-690F17AC6CFB}"/>
    <cellStyle name="Q_F123" xfId="2328" xr:uid="{6338C755-EF44-4AD8-A5F5-CE8A28B6B2E9}"/>
    <cellStyle name="Q_L" xfId="2329" xr:uid="{069934E5-49DF-4BF6-B8AD-4FED1F5F0A68}"/>
    <cellStyle name="QTR94_95_INCOME CTMP#1 98" xfId="1457" xr:uid="{0DC71A71-300D-492A-807D-682597FC5D74}"/>
    <cellStyle name="Quantity" xfId="1458" xr:uid="{F2243891-388B-4A3B-8594-34272B1FC2C4}"/>
    <cellStyle name="Quantity 2" xfId="1459" xr:uid="{D6368A00-5831-4CE7-81B3-BEAF44D1AA9E}"/>
    <cellStyle name="Quantity 3" xfId="1460" xr:uid="{B1497BC5-586A-464F-8493-C30769393CBE}"/>
    <cellStyle name="Quantity 4" xfId="1461" xr:uid="{109C58D9-8441-4178-8A0D-751D27694093}"/>
    <cellStyle name="Quantity 5" xfId="1462" xr:uid="{3CDC4108-924D-4977-B065-814AF9DA6A94}"/>
    <cellStyle name="RevList" xfId="1463" xr:uid="{81F8DAE8-3DC2-4070-AC7F-1FE8D337A31E}"/>
    <cellStyle name="RevList 2" xfId="1464" xr:uid="{093BD5E6-0313-4B53-AAF2-F63BCB789BB7}"/>
    <cellStyle name="rf5" xfId="2682" xr:uid="{AD5D24DD-5DD5-4333-BF61-E389C21D6567}"/>
    <cellStyle name="Rittichai" xfId="1465" xr:uid="{D5BA0708-152E-4B82-999D-36C8ED30A0CE}"/>
    <cellStyle name="SAPBEXaggData" xfId="1466" xr:uid="{0DF25284-5B1D-4743-9949-3FDBC65565DF}"/>
    <cellStyle name="SAPBEXaggItem" xfId="1467" xr:uid="{FEF84561-FC24-4904-ABBC-E3DD71570235}"/>
    <cellStyle name="SAPBEXaggItemX" xfId="1468" xr:uid="{2CBBF19D-3B3A-42CA-A5A0-3F1BB26828B7}"/>
    <cellStyle name="SAPBEXchaText" xfId="1469" xr:uid="{246910F6-3C8F-4FBD-A548-335D24631558}"/>
    <cellStyle name="SAPBEXchaText 2" xfId="2514" xr:uid="{ACBD5B4D-8218-449E-80E2-8AC0A6B41C41}"/>
    <cellStyle name="SAPBEXchaText 3" xfId="2647" xr:uid="{DC5C41D7-3516-470C-A364-9220E52C70CD}"/>
    <cellStyle name="SAPBEXchaText 4" xfId="2330" xr:uid="{07B1C943-ACB7-47D2-97AF-B00D08D1717B}"/>
    <cellStyle name="SAPBEXfilterDrill" xfId="1470" xr:uid="{2AC64B7E-3983-4304-AEB1-4FE07F9D8EE7}"/>
    <cellStyle name="SAPBEXfilterItem" xfId="1471" xr:uid="{27E3A240-1C48-4D17-A589-776CC9DBEBCD}"/>
    <cellStyle name="SAPBEXheaderItem" xfId="1472" xr:uid="{0A6D4630-F376-4F39-B347-3EFD9CF8F343}"/>
    <cellStyle name="SAPBEXheaderText" xfId="1473" xr:uid="{0EFA0875-952B-4491-9DA1-BE2CB7EED8A4}"/>
    <cellStyle name="SAPBEXHLevel0" xfId="1474" xr:uid="{AE2A91F9-7EF4-4B94-913F-50511E5063A8}"/>
    <cellStyle name="SAPBEXHLevel1" xfId="1475" xr:uid="{E679B7EA-967B-4CBF-843D-7268A94AC014}"/>
    <cellStyle name="SAPBEXHLevel2" xfId="1476" xr:uid="{54A1F255-7E09-4ABC-9A5E-502D8D91D325}"/>
    <cellStyle name="SAPBEXHLevel3" xfId="1477" xr:uid="{6413D868-7C9A-4ADA-9C2C-A2420D90ED02}"/>
    <cellStyle name="SAPBEXresItem" xfId="1478" xr:uid="{9EA3702E-7547-416A-9A8E-F63217F9342F}"/>
    <cellStyle name="SAPBEXstdData" xfId="1479" xr:uid="{95859DF9-4597-4524-8C67-E1B7173473C0}"/>
    <cellStyle name="SAPBEXstdData 2" xfId="2332" xr:uid="{D790EF3F-2EDF-4140-8E8A-469E9E143563}"/>
    <cellStyle name="SAPBEXstdData 3" xfId="2515" xr:uid="{F2B1739B-4CC0-46ED-9245-A98530CF8BE1}"/>
    <cellStyle name="SAPBEXstdData 4" xfId="2648" xr:uid="{5AB734B6-9FD1-4C72-B16A-FD1415609BD3}"/>
    <cellStyle name="SAPBEXstdData 5" xfId="2331" xr:uid="{1EC930F6-50DB-42C1-9E31-4C352B81E881}"/>
    <cellStyle name="SAPBEXstdDataEmph" xfId="2333" xr:uid="{A072C333-A532-4541-A09D-E2A868120375}"/>
    <cellStyle name="SAPBEXstdDataEmph 2" xfId="2334" xr:uid="{98955F10-09F9-475A-B536-2C4F5701AB72}"/>
    <cellStyle name="SAPBEXstdItem" xfId="1480" xr:uid="{C67877A2-ACC9-4A61-A9FD-2801E0421A21}"/>
    <cellStyle name="SAPBEXstdItem 2" xfId="2336" xr:uid="{667B416E-3D50-45F0-8AA2-51A2427B8D29}"/>
    <cellStyle name="SAPBEXstdItem 3" xfId="2516" xr:uid="{757D2D71-A030-4834-8519-D995DC6AF4BE}"/>
    <cellStyle name="SAPBEXstdItem 4" xfId="2649" xr:uid="{5418D83E-C97A-433E-9286-0974EE15F4BC}"/>
    <cellStyle name="SAPBEXstdItem 5" xfId="2335" xr:uid="{F11F0F62-103C-441E-B71A-30689D78CF0E}"/>
    <cellStyle name="SAPBEXstdItemX" xfId="1481" xr:uid="{82917F00-4540-442E-8C25-3740D7B7E589}"/>
    <cellStyle name="SAPBEXtitle" xfId="1482" xr:uid="{7912E686-D548-490A-8CC4-13E3E5FF2E36}"/>
    <cellStyle name="SAPBEXundefined" xfId="1483" xr:uid="{E0DE08B8-A9A9-4E79-94DE-A26C410D502D}"/>
    <cellStyle name="SAPBEXundefined 2" xfId="2338" xr:uid="{D0BD6F5D-1751-4EAE-AA7F-E5BEC4DA9367}"/>
    <cellStyle name="SAPBEXundefined 3" xfId="2517" xr:uid="{D0CEC8F9-1479-4AEA-8B06-110EA3AA773C}"/>
    <cellStyle name="SAPBEXundefined 4" xfId="2650" xr:uid="{E94C5E82-2259-4373-9036-596546514F86}"/>
    <cellStyle name="SAPBEXundefined 5" xfId="2337" xr:uid="{B6564175-6DC3-40DE-A95B-6B5A8FFEB1B9}"/>
    <cellStyle name="SCH1" xfId="1484" xr:uid="{1D7C9C98-F8D8-438F-8228-562ED4BC281F}"/>
    <cellStyle name="shade" xfId="2339" xr:uid="{E1E578BF-E3F1-422B-B226-3FA576CD666F}"/>
    <cellStyle name="shade 2" xfId="2340" xr:uid="{EDD1C4F4-37CC-4D9A-A985-BACE61849BAB}"/>
    <cellStyle name="Sheet Title" xfId="1485" xr:uid="{30995345-D394-47BD-B1D6-BBE135DC6761}"/>
    <cellStyle name="small border line" xfId="1486" xr:uid="{23A4FCB9-51C2-494A-8DF4-84F49C1C735C}"/>
    <cellStyle name="Standard" xfId="1487" xr:uid="{3F7A89E6-EB35-45B2-A4D5-9897AEBC9A13}"/>
    <cellStyle name="Style 1" xfId="1488" xr:uid="{3D456E5D-C244-40F6-8926-C18EF311222E}"/>
    <cellStyle name="Style 1 2" xfId="2518" xr:uid="{FC1A746A-BC72-416F-80F8-BE7D65DC73F8}"/>
    <cellStyle name="Style 1 3" xfId="2651" xr:uid="{6783C046-8C2D-41F6-895F-B7E74165D8E7}"/>
    <cellStyle name="Style 1 4" xfId="2341" xr:uid="{38BD5414-D574-4608-93C2-964A28BA3B31}"/>
    <cellStyle name="style1" xfId="1489" xr:uid="{A5855982-FF7D-4D46-AFC8-44F1245D10D5}"/>
    <cellStyle name="SubHeading" xfId="1490" xr:uid="{EAA55FCA-6F9E-4531-BE86-F1B21B6BDFF0}"/>
    <cellStyle name="Subtotal" xfId="1491" xr:uid="{91FD0820-30D2-4DBE-9C6E-9D95F96138F6}"/>
    <cellStyle name="Table" xfId="1492" xr:uid="{45230318-FD56-4E93-8762-7A64FACCBC81}"/>
    <cellStyle name="Text Indent A" xfId="1493" xr:uid="{7AE9FC21-5123-4823-A605-4F2974F77195}"/>
    <cellStyle name="Text Indent A 2" xfId="1494" xr:uid="{9ABE8D13-0BA8-4C3B-A93E-D3AF93F28227}"/>
    <cellStyle name="Text Indent B" xfId="1495" xr:uid="{DEE26594-6534-46CB-900A-120151B51ED0}"/>
    <cellStyle name="Text Indent C" xfId="1496" xr:uid="{6683005E-6463-4029-B47A-F8CDC9B4489D}"/>
    <cellStyle name="Tickmark" xfId="1497" xr:uid="{F8ED3A7E-696B-449C-B77D-514FAB5CB4C6}"/>
    <cellStyle name="Tickmark 2" xfId="2519" xr:uid="{358A3C96-B24F-4364-B788-750D65E81D07}"/>
    <cellStyle name="Tickmark 3" xfId="2652" xr:uid="{4536095C-B94A-4981-97F3-E685340C0DF7}"/>
    <cellStyle name="Tickmark 4" xfId="2342" xr:uid="{4A1ABC5F-B4DE-4079-BB6A-B9EE4029C937}"/>
    <cellStyle name="Times New Roman" xfId="1498" xr:uid="{B9FC894C-1EAA-4F6E-9D6E-C8F13B603984}"/>
    <cellStyle name="Times New Roman 2" xfId="2520" xr:uid="{E08965E7-7889-4783-AD2E-19BFA919AD15}"/>
    <cellStyle name="Times New Roman 3" xfId="2653" xr:uid="{6390E2D6-D1B4-4481-9F3A-077479D63660}"/>
    <cellStyle name="Times New Roman 4" xfId="2343" xr:uid="{B5D5CF3B-3FDE-4274-A057-E44720F1C87F}"/>
    <cellStyle name="Title" xfId="15" builtinId="15" customBuiltin="1"/>
    <cellStyle name="Title 2" xfId="1499" xr:uid="{2C0FB7CF-CE6D-41A2-8AE4-6CABB9C7F1D7}"/>
    <cellStyle name="Title 2 2" xfId="2521" xr:uid="{A1898B0B-CCF6-42A7-A14F-E3A66B4A8262}"/>
    <cellStyle name="Title 2 3" xfId="2654" xr:uid="{94CBE777-5996-49B2-9588-127180B4971C}"/>
    <cellStyle name="Title 2 4" xfId="2344" xr:uid="{D50F0EE8-A1F5-4624-B260-359EC345D2C0}"/>
    <cellStyle name="Title 3" xfId="1500" xr:uid="{33C81AA9-11AD-4FBB-9DD1-3AB0AFAFBA1E}"/>
    <cellStyle name="Title 4" xfId="1827" xr:uid="{7FDE3083-0CE2-4B44-814B-505AFE2B3DE5}"/>
    <cellStyle name="Total" xfId="30" builtinId="25" customBuiltin="1"/>
    <cellStyle name="Total 2" xfId="1501" xr:uid="{83F86B65-3F32-469D-B9A1-298B00D87555}"/>
    <cellStyle name="Total 2 2" xfId="2522" xr:uid="{BE5C9751-57D8-4B52-AF28-EB1FB364AF1A}"/>
    <cellStyle name="Total 2 3" xfId="2655" xr:uid="{B4790BBC-793C-4E7B-AE74-BAA729CA1B1F}"/>
    <cellStyle name="Total 2 4" xfId="2345" xr:uid="{6216B6D0-720D-4B65-B9A1-48408AC70464}"/>
    <cellStyle name="Total 3" xfId="1502" xr:uid="{DFC35F0B-495C-4F0F-87B7-1D723A3637C4}"/>
    <cellStyle name="Total 4" xfId="1843" xr:uid="{FA077464-A7E4-4C71-8EF0-C535CF8ECCC5}"/>
    <cellStyle name="Tusental (0)_pldt" xfId="1503" xr:uid="{EA53CC96-3045-420E-9861-5CA0151CE969}"/>
    <cellStyle name="Tusental_A-listan (fixad)" xfId="1504" xr:uid="{1E767591-E875-4B7B-AB00-EB57DB7B557D}"/>
    <cellStyle name="Valuta (0)" xfId="1505" xr:uid="{773CECCD-C131-49D1-9FDF-5AF89C29CB9E}"/>
    <cellStyle name="Valuta (0) 2" xfId="1506" xr:uid="{024E8F51-C70C-4CDE-99D4-1739D82915B1}"/>
    <cellStyle name="Valuta (0) 3" xfId="2523" xr:uid="{BDF8CA05-D8F8-49B6-B706-4F5D4E73F32C}"/>
    <cellStyle name="Valuta_NPV" xfId="1507" xr:uid="{5097E9A5-4FD7-45CA-BF9F-676468776CA5}"/>
    <cellStyle name="W" xfId="1508" xr:uid="{DB5BD6E1-989F-4540-B894-D84E01B04AE6}"/>
    <cellStyle name="W_B &amp; Z" xfId="2346" xr:uid="{A8F42F69-41B6-4761-B07F-E91438F271C5}"/>
    <cellStyle name="W_F123" xfId="2347" xr:uid="{424D644A-220D-49F5-889E-63362CB709DD}"/>
    <cellStyle name="W_L" xfId="2348" xr:uid="{814DB348-00CD-4357-BDE9-4603D12B9F7E}"/>
    <cellStyle name="Warning Text" xfId="28" builtinId="11" customBuiltin="1"/>
    <cellStyle name="Warning Text 2" xfId="1509" xr:uid="{493902F3-2D14-4439-82C4-5801422D3F55}"/>
    <cellStyle name="Warning Text 2 2" xfId="2524" xr:uid="{0411FCF5-34D5-4461-B65C-85E7D9E79111}"/>
    <cellStyle name="Warning Text 2 3" xfId="2656" xr:uid="{5734FFA1-3488-4BD9-8CCB-8E253B6BBB9F}"/>
    <cellStyle name="Warning Text 2 4" xfId="2349" xr:uid="{CD14CE3F-2333-454D-B172-649F204AF5F7}"/>
    <cellStyle name="Warning Text 3" xfId="1510" xr:uid="{259795E9-20FD-4DDA-8484-AE45D917F02F}"/>
    <cellStyle name="Warning Text 4" xfId="1840" xr:uid="{4585377B-D6D8-41F1-AEC1-5561891673B2}"/>
    <cellStyle name="WHead - Style2" xfId="1511" xr:uid="{AB6D64BD-4019-45D4-BCA2-63C2B7BCC18C}"/>
    <cellStyle name="wrap" xfId="1512" xr:uid="{66D74977-A2A4-48E9-8247-24F66BECCE6F}"/>
    <cellStyle name="Wไhrung [0]_35ERI8T2gbIEMixb4v26icuOo" xfId="2350" xr:uid="{5450F48F-1997-4AEC-A279-63BE0C73358F}"/>
    <cellStyle name="Wไhrung_35ERI8T2gbIEMixb4v26icuOo" xfId="2351" xr:uid="{A6DB2CCE-FCD9-4B0C-AC22-EEAD7E393514}"/>
    <cellStyle name="ｵﾒﾁ｡ﾒﾃ爼ﾗ靉ﾁ篦ｧﾋﾅﾒﾂﾁﾔｵﾔ" xfId="1513" xr:uid="{2BFE4FDE-7A51-4D99-9394-17B8D91010E3}"/>
    <cellStyle name="ｻ｡ｵﾔ_Excel_MD97DL" xfId="1514" xr:uid="{CA3A326D-755A-454E-89FE-A9B64288F543}"/>
    <cellStyle name="เครื่องหมายเปอร์เซ็นต์_Sheet1" xfId="1515" xr:uid="{3E028337-3A81-44AC-95B2-7F7686894398}"/>
    <cellStyle name="เครื่องหมายจุลภาค [0]_ADJ-VAR" xfId="1516" xr:uid="{28D560FF-1497-47A3-A427-005B6E021346}"/>
    <cellStyle name="เครื่องหมายจุลภาค 10" xfId="1517" xr:uid="{ECB7486A-39A2-4F43-BD8E-E58E0756CF9C}"/>
    <cellStyle name="เครื่องหมายจุลภาค 10 2" xfId="1518" xr:uid="{96460722-ED90-4279-9325-A4508253AC30}"/>
    <cellStyle name="เครื่องหมายจุลภาค 11" xfId="1519" xr:uid="{3BB4EF87-CE2C-4755-84CF-6052D6683D81}"/>
    <cellStyle name="เครื่องหมายจุลภาค 11 2" xfId="1520" xr:uid="{A08F54C7-3460-4E13-AD1B-78B9D689C1D0}"/>
    <cellStyle name="เครื่องหมายจุลภาค 11 2 2" xfId="1521" xr:uid="{CCB0DC75-28FD-4C36-A6B5-2F01990D4E26}"/>
    <cellStyle name="เครื่องหมายจุลภาค 11 3" xfId="1522" xr:uid="{853A6346-9A31-43F1-B90F-E31D6697BA96}"/>
    <cellStyle name="เครื่องหมายจุลภาค 11 3 2" xfId="1523" xr:uid="{C095DC05-6C62-46E2-829A-4B80A7255117}"/>
    <cellStyle name="เครื่องหมายจุลภาค 11 3 3" xfId="1524" xr:uid="{A3929C79-B6FA-4068-86D3-2DBA15B44911}"/>
    <cellStyle name="เครื่องหมายจุลภาค 11 4" xfId="1525" xr:uid="{42DD64C3-348D-4D7E-99D0-749387688062}"/>
    <cellStyle name="เครื่องหมายจุลภาค 11 4 2" xfId="1526" xr:uid="{68D3B4BE-3CF5-4CA5-AEF5-73DE523D3738}"/>
    <cellStyle name="เครื่องหมายจุลภาค 11 4 3" xfId="1527" xr:uid="{1FC592CE-62BE-4568-BFBD-86CA59178DE8}"/>
    <cellStyle name="เครื่องหมายจุลภาค 11 5" xfId="1528" xr:uid="{1FFEEAEB-9022-4A95-A184-63BEE67BA221}"/>
    <cellStyle name="เครื่องหมายจุลภาค 11 5 2" xfId="1529" xr:uid="{80FA90DA-A6C4-41FE-B7D6-B37182910DFC}"/>
    <cellStyle name="เครื่องหมายจุลภาค 11 6" xfId="1530" xr:uid="{452919BA-3C46-4122-ADFB-02385E4456E8}"/>
    <cellStyle name="เครื่องหมายจุลภาค 11 6 2" xfId="1531" xr:uid="{2AD204EB-BD59-4A77-99C1-DC5DA66D98A6}"/>
    <cellStyle name="เครื่องหมายจุลภาค 11 7" xfId="1532" xr:uid="{FE9753DC-FC7D-4D13-AAFF-030AB9243350}"/>
    <cellStyle name="เครื่องหมายจุลภาค 12" xfId="1533" xr:uid="{F528BE8A-2CAE-41B8-BC08-64DFB57A7B28}"/>
    <cellStyle name="เครื่องหมายจุลภาค 12 2" xfId="1534" xr:uid="{7A82AF77-C34A-45C0-B996-7A140D94D879}"/>
    <cellStyle name="เครื่องหมายจุลภาค 12 2 2" xfId="1535" xr:uid="{37760780-3F4A-4FAA-A8B3-95EA2BA8AB6B}"/>
    <cellStyle name="เครื่องหมายจุลภาค 12 2 3" xfId="1536" xr:uid="{05A4F8FD-7BD0-4AAB-BAD6-A19EA68A6315}"/>
    <cellStyle name="เครื่องหมายจุลภาค 12 3" xfId="1537" xr:uid="{389BB051-F7A8-43F6-930E-A7FD74DDC28A}"/>
    <cellStyle name="เครื่องหมายจุลภาค 12 3 2" xfId="1538" xr:uid="{BFC5D881-1059-4D90-818A-4BC2C7DA183E}"/>
    <cellStyle name="เครื่องหมายจุลภาค 12 3 3" xfId="1539" xr:uid="{E0D91CF1-F235-44A0-B3D7-C6838F555640}"/>
    <cellStyle name="เครื่องหมายจุลภาค 12 4" xfId="1540" xr:uid="{84B79CF8-FECB-43CB-8491-BBE9F8CBDEEA}"/>
    <cellStyle name="เครื่องหมายจุลภาค 12 4 2" xfId="1541" xr:uid="{6EBF25CA-3C7E-4E94-A432-7457A6F7A119}"/>
    <cellStyle name="เครื่องหมายจุลภาค 12 4 3" xfId="1542" xr:uid="{B92B658C-E34B-4094-8333-C58058B2264E}"/>
    <cellStyle name="เครื่องหมายจุลภาค 12 5" xfId="1543" xr:uid="{26BD80E1-456E-4CC6-9BE5-F60230CAB2F6}"/>
    <cellStyle name="เครื่องหมายจุลภาค 12 5 2" xfId="1544" xr:uid="{940DC629-4DCA-459C-9EAA-DD2B0F08B5C7}"/>
    <cellStyle name="เครื่องหมายจุลภาค 12 6" xfId="1545" xr:uid="{1D2EC55C-1118-4D68-AEBF-8BB520DEF508}"/>
    <cellStyle name="เครื่องหมายจุลภาค 13" xfId="1546" xr:uid="{7E4F2E0B-FB00-4178-B973-C4EF80DDC70C}"/>
    <cellStyle name="เครื่องหมายจุลภาค 13 2" xfId="1547" xr:uid="{BA80F6F3-7E61-4118-A40E-3B521B131983}"/>
    <cellStyle name="เครื่องหมายจุลภาค 13 3" xfId="1548" xr:uid="{3D347D6B-BB85-4A26-BA93-6076188ADF64}"/>
    <cellStyle name="เครื่องหมายจุลภาค 14" xfId="1549" xr:uid="{AC34DFE8-B908-46A7-AA3F-CE083ADC5335}"/>
    <cellStyle name="เครื่องหมายจุลภาค 14 2" xfId="1550" xr:uid="{A2418612-1B55-48D6-9243-78D96D2895F5}"/>
    <cellStyle name="เครื่องหมายจุลภาค 14 3" xfId="1551" xr:uid="{67B824DF-87DE-4C13-8863-E7E68B0DCE6A}"/>
    <cellStyle name="เครื่องหมายจุลภาค 15" xfId="1552" xr:uid="{23C9DEC9-5316-45E7-9ED1-2273AB97706D}"/>
    <cellStyle name="เครื่องหมายจุลภาค 15 2" xfId="1553" xr:uid="{BB33D56D-A880-4F62-900F-25ACFC21A255}"/>
    <cellStyle name="เครื่องหมายจุลภาค 16" xfId="1554" xr:uid="{07D74276-B742-4ABC-8944-58909003BC22}"/>
    <cellStyle name="เครื่องหมายจุลภาค 16 2" xfId="1555" xr:uid="{6F7CA173-039E-4AAD-97F4-9D54E23AABDF}"/>
    <cellStyle name="เครื่องหมายจุลภาค 17" xfId="1556" xr:uid="{1EBE01BC-938A-4385-9F92-555BC3F20E8F}"/>
    <cellStyle name="เครื่องหมายจุลภาค 18" xfId="1557" xr:uid="{E7C4DD47-F379-4757-86BB-88D550702A3B}"/>
    <cellStyle name="เครื่องหมายจุลภาค 19" xfId="1558" xr:uid="{350ACDE8-4FB9-4A5A-82D9-4C441CA9A7E0}"/>
    <cellStyle name="เครื่องหมายจุลภาค 2" xfId="1559" xr:uid="{47B682E4-6BD2-4A92-9D31-A63540BE8CDB}"/>
    <cellStyle name="เครื่องหมายจุลภาค 2 10" xfId="2657" xr:uid="{C8F64D3B-6CAB-41F3-9BDB-CA4F665B4837}"/>
    <cellStyle name="เครื่องหมายจุลภาค 2 11" xfId="2352" xr:uid="{350260BC-FB9E-4AC2-A43E-22F41D883508}"/>
    <cellStyle name="เครื่องหมายจุลภาค 2 2" xfId="1560" xr:uid="{A897A3A9-EF60-4996-BFD9-98DCEA307F05}"/>
    <cellStyle name="เครื่องหมายจุลภาค 2 2 2" xfId="1561" xr:uid="{9CEFA5A2-D501-48AA-BB48-5D4AB7930FC5}"/>
    <cellStyle name="เครื่องหมายจุลภาค 2 2 2 2" xfId="1562" xr:uid="{8F0415BE-DD29-4A09-BA39-45D1DE780308}"/>
    <cellStyle name="เครื่องหมายจุลภาค 2 2 2 3" xfId="1563" xr:uid="{EE17235B-35E0-4CFB-9C8E-55BB60F7DA4C}"/>
    <cellStyle name="เครื่องหมายจุลภาค 2 2 3" xfId="1564" xr:uid="{CB85BEAB-A1D5-4C3E-A77A-D4EB9D3868F6}"/>
    <cellStyle name="เครื่องหมายจุลภาค 2 2 4" xfId="1565" xr:uid="{6AB98FCB-A48F-424E-B606-D1FE569A7199}"/>
    <cellStyle name="เครื่องหมายจุลภาค 2 3" xfId="1566" xr:uid="{DA7752F1-30CB-4727-89C7-3065EB9E171E}"/>
    <cellStyle name="เครื่องหมายจุลภาค 2 3 2" xfId="1567" xr:uid="{EED77F3B-46E4-471A-83A3-829F9128BA7B}"/>
    <cellStyle name="เครื่องหมายจุลภาค 2 4" xfId="1568" xr:uid="{3A0646EC-1B5D-4964-8AF4-DBCDEFC3D1F4}"/>
    <cellStyle name="เครื่องหมายจุลภาค 2 4 2" xfId="1569" xr:uid="{F1EA5D3B-3CE2-4F4F-B579-4922E3C55731}"/>
    <cellStyle name="เครื่องหมายจุลภาค 2 4 3" xfId="1570" xr:uid="{CF5B3045-4ABF-47C9-BAF7-2DB70C85649D}"/>
    <cellStyle name="เครื่องหมายจุลภาค 2 5" xfId="1571" xr:uid="{312C7A52-D90F-4FB5-8D14-7F51073616C2}"/>
    <cellStyle name="เครื่องหมายจุลภาค 2 5 2" xfId="1572" xr:uid="{D293FFD8-E50E-41FF-93B6-67B824666686}"/>
    <cellStyle name="เครื่องหมายจุลภาค 2 5 3" xfId="1573" xr:uid="{2B33E814-3EA2-4932-9ADC-08458337E78B}"/>
    <cellStyle name="เครื่องหมายจุลภาค 2 6" xfId="1574" xr:uid="{95833E7D-6EC9-4D3E-ABBF-0E2CEB55CF5F}"/>
    <cellStyle name="เครื่องหมายจุลภาค 2 6 2" xfId="1575" xr:uid="{1D692359-F132-4541-8997-CCD4E4BB4B3F}"/>
    <cellStyle name="เครื่องหมายจุลภาค 2 7" xfId="1576" xr:uid="{847B0742-A5AF-4DBB-A3FC-15E80EFAA44F}"/>
    <cellStyle name="เครื่องหมายจุลภาค 2 8" xfId="1577" xr:uid="{AB33D1E3-D08C-48AA-B531-1542A37F3ED1}"/>
    <cellStyle name="เครื่องหมายจุลภาค 2 8 2" xfId="1578" xr:uid="{1D947EA9-8D6C-49F2-9359-F2E89A565322}"/>
    <cellStyle name="เครื่องหมายจุลภาค 2 9" xfId="2525" xr:uid="{F803660B-C6EF-42C8-A41B-B6E9C5CE27E0}"/>
    <cellStyle name="เครื่องหมายจุลภาค 3" xfId="1579" xr:uid="{A4DBEDCD-85E5-4803-9CE6-BC67EB657B30}"/>
    <cellStyle name="เครื่องหมายจุลภาค 3 2" xfId="1580" xr:uid="{5163A7D9-588F-40B9-B571-64AB33D3E05D}"/>
    <cellStyle name="เครื่องหมายจุลภาค 3 2 2" xfId="1581" xr:uid="{ADD29513-1925-4EC1-89DC-9E435AF0E8F6}"/>
    <cellStyle name="เครื่องหมายจุลภาค 3 2 2 2" xfId="1582" xr:uid="{8CD6F8EF-5E01-4DC2-A53D-582641FD61A5}"/>
    <cellStyle name="เครื่องหมายจุลภาค 3 3" xfId="1583" xr:uid="{0F78F356-3B42-40FD-BDB2-A53990270092}"/>
    <cellStyle name="เครื่องหมายจุลภาค 3 3 2" xfId="1584" xr:uid="{CF14EC97-91C0-4687-A662-3ED13B76F98C}"/>
    <cellStyle name="เครื่องหมายจุลภาค 3 4" xfId="1585" xr:uid="{A1BFF53D-E290-43B0-8722-90D4C9EDF484}"/>
    <cellStyle name="เครื่องหมายจุลภาค 3 5" xfId="1586" xr:uid="{B31F4C75-338F-4152-A5B5-57C8FEB664D5}"/>
    <cellStyle name="เครื่องหมายจุลภาค 4" xfId="1587" xr:uid="{A83B43F3-466F-4DD9-A7EE-BCAFBD44E8E8}"/>
    <cellStyle name="เครื่องหมายจุลภาค 4 2" xfId="1588" xr:uid="{9184306E-3210-415C-9ACF-A933E5F8CB17}"/>
    <cellStyle name="เครื่องหมายจุลภาค 4 2 2" xfId="1589" xr:uid="{A5868868-A2B0-4F56-BCC3-83AFD60CB163}"/>
    <cellStyle name="เครื่องหมายจุลภาค 4 3" xfId="1590" xr:uid="{E8542F00-3B61-42FB-B471-B5D25A11929B}"/>
    <cellStyle name="เครื่องหมายจุลภาค 4 4" xfId="1591" xr:uid="{0651E5B0-0D01-4AC2-8D3A-48FD2CB1DBA3}"/>
    <cellStyle name="เครื่องหมายจุลภาค 5" xfId="1592" xr:uid="{6FB33CDE-C0E7-44D6-8A50-5B98F11ACBD2}"/>
    <cellStyle name="เครื่องหมายจุลภาค 5 2" xfId="1593" xr:uid="{88F8E279-2532-4384-B20A-31630CE3D8E9}"/>
    <cellStyle name="เครื่องหมายจุลภาค 5 2 2" xfId="1594" xr:uid="{4FC266F4-9918-475B-9FA0-01CBF0FF77D8}"/>
    <cellStyle name="เครื่องหมายจุลภาค 5 3" xfId="1595" xr:uid="{8D43B41F-DE4B-4DF4-822C-CC12CCC47957}"/>
    <cellStyle name="เครื่องหมายจุลภาค 5 4" xfId="1596" xr:uid="{A20AD4D0-BD52-4CC1-9A4C-F2B7C6965943}"/>
    <cellStyle name="เครื่องหมายจุลภาค 6" xfId="1597" xr:uid="{91A0C917-C07F-4820-89EA-BA138BA89F8A}"/>
    <cellStyle name="เครื่องหมายจุลภาค 6 2" xfId="1598" xr:uid="{A0B2F684-6471-492D-9CED-8331D697A9D1}"/>
    <cellStyle name="เครื่องหมายจุลภาค 6 3" xfId="1599" xr:uid="{C00C2F67-221B-47FC-BE17-6516B6FF7C43}"/>
    <cellStyle name="เครื่องหมายจุลภาค 6 4" xfId="1600" xr:uid="{CE7F59D6-C9F2-4045-80B1-285E0669F577}"/>
    <cellStyle name="เครื่องหมายจุลภาค 7" xfId="1601" xr:uid="{641D8941-EA0D-452A-8187-9A297A707CB4}"/>
    <cellStyle name="เครื่องหมายจุลภาค 7 2" xfId="1602" xr:uid="{633CF3BD-9FA2-418E-89F1-7C87FBC0D48B}"/>
    <cellStyle name="เครื่องหมายจุลภาค 7 3" xfId="1603" xr:uid="{E5C15096-B566-461F-B5CE-41EC1D1786D8}"/>
    <cellStyle name="เครื่องหมายจุลภาค 7 4" xfId="1604" xr:uid="{30A7E9A6-CB9F-45FA-88B4-194762533F2C}"/>
    <cellStyle name="เครื่องหมายจุลภาค 7 5" xfId="1605" xr:uid="{AA255C18-3710-45A3-B603-EA829A35B597}"/>
    <cellStyle name="เครื่องหมายจุลภาค 8" xfId="1606" xr:uid="{B21FF3FB-A3CC-4BB7-A9F0-BC52548D34AB}"/>
    <cellStyle name="เครื่องหมายจุลภาค 8 2" xfId="1607" xr:uid="{225DD5FB-0758-4AF5-A48E-BBCF990E9E75}"/>
    <cellStyle name="เครื่องหมายจุลภาค 8 3" xfId="1608" xr:uid="{5F389EF1-6C65-4951-90A4-69444DC7CFC8}"/>
    <cellStyle name="เครื่องหมายจุลภาค 8 4" xfId="1609" xr:uid="{8D4765A7-6D2B-44CF-B776-C54C6D9C20A1}"/>
    <cellStyle name="เครื่องหมายจุลภาค 9" xfId="1610" xr:uid="{B090EFB1-9DE0-4902-BE11-ABAA56074D71}"/>
    <cellStyle name="เครื่องหมายจุลภาค 9 2" xfId="1611" xr:uid="{E671A724-E0ED-4C05-BDCF-05907D8C0307}"/>
    <cellStyle name="เครื่องหมายจุลภาค_120010" xfId="1612" xr:uid="{A25AD434-0699-4016-86D5-E8024C3AB093}"/>
    <cellStyle name="เครื่องหมายสกุลเงิน [0]_ADJ-VAR" xfId="1613" xr:uid="{8D30BDF3-2758-4E66-BA2F-24880DC93B68}"/>
    <cellStyle name="เครื่องหมายสกุลเงิน 2" xfId="1614" xr:uid="{727FE5A4-C0C1-40FA-88BE-A323D0CD62E4}"/>
    <cellStyle name="เครื่องหมายสกุลเงิน_ADJ-VAR" xfId="1615" xr:uid="{49F11692-F39F-4FA0-BB2A-6A8FD7779366}"/>
    <cellStyle name="เชื่อมโยงหลายมิติ" xfId="1616" xr:uid="{BEAE0E74-6821-4033-A825-959F9E19873F}"/>
    <cellStyle name="เชื่อมโยงหลายมิติ 2" xfId="1617" xr:uid="{8A02A01C-5243-4C7D-9B63-C4BAB03B26D5}"/>
    <cellStyle name="เชื่อมโยงหลายมิติ 3" xfId="1618" xr:uid="{44D49F2A-A107-41D9-904E-CD701CD8352C}"/>
    <cellStyle name="เชื่อมโยงหลายมิติ_งบการเงิน05-47(พ.ค.)" xfId="1619" xr:uid="{2E3C0ECC-2304-406D-BBEB-5528AE40C093}"/>
    <cellStyle name="เซลล์ตรวจสอบ" xfId="2353" xr:uid="{33039A0B-AD82-44D0-9B32-9EBAA5301D6A}"/>
    <cellStyle name="เซลล์ตรวจสอบ 2" xfId="1620" xr:uid="{543D2720-8A07-4FFF-A9B6-B3F8F883411B}"/>
    <cellStyle name="เซลล์ที่มีการเชื่อมโยง" xfId="2354" xr:uid="{914F9A29-C549-4740-BFC7-74D40163E652}"/>
    <cellStyle name="เซลล์ที่มีการเชื่อมโยง 2" xfId="1621" xr:uid="{F080B776-BE95-427B-AA20-81C3F4F40B4B}"/>
    <cellStyle name="เปอร์เซ็นต์ 10" xfId="1622" xr:uid="{E3785EAA-36E4-47D0-83DD-D63B9A4BDB30}"/>
    <cellStyle name="เปอร์เซ็นต์ 10 2" xfId="1623" xr:uid="{057FD86E-B89A-454D-813C-794B16F67AB7}"/>
    <cellStyle name="เปอร์เซ็นต์ 11" xfId="1624" xr:uid="{E2AA26F2-7805-4919-9100-41D80C9A5008}"/>
    <cellStyle name="เปอร์เซ็นต์ 2" xfId="1625" xr:uid="{5CE91EFC-8836-476A-BE4D-02BCE7615108}"/>
    <cellStyle name="เปอร์เซ็นต์ 2 2" xfId="1626" xr:uid="{36FD1446-F977-4A75-8877-BC1A2B55D08D}"/>
    <cellStyle name="เปอร์เซ็นต์ 2 2 2" xfId="1627" xr:uid="{4B0F8244-7ABC-47C3-BBB9-D77AEE48478C}"/>
    <cellStyle name="เปอร์เซ็นต์ 2 2 2 2" xfId="1628" xr:uid="{54D17C38-550B-4E5D-A0D0-1C175736379A}"/>
    <cellStyle name="เปอร์เซ็นต์ 2 2 2 3" xfId="1629" xr:uid="{177F1D14-E0C7-4AC9-9475-11E8B441F746}"/>
    <cellStyle name="เปอร์เซ็นต์ 2 3" xfId="1630" xr:uid="{3DB8C262-B058-43C4-9CCE-8F989BBD5F68}"/>
    <cellStyle name="เปอร์เซ็นต์ 2 3 2" xfId="1631" xr:uid="{9BB05AEE-6D17-46EF-96DF-4348C0362B39}"/>
    <cellStyle name="เปอร์เซ็นต์ 3" xfId="1632" xr:uid="{A2D51FED-85F5-4214-A8D8-F7581EF4497B}"/>
    <cellStyle name="เปอร์เซ็นต์ 3 2" xfId="1633" xr:uid="{74C25FC4-9BA4-42D3-88A0-D00692E8A484}"/>
    <cellStyle name="เปอร์เซ็นต์ 3 2 2" xfId="1634" xr:uid="{B7CC9BB7-A619-4C1E-8921-416F9FBBA650}"/>
    <cellStyle name="เปอร์เซ็นต์ 4" xfId="1635" xr:uid="{90E32781-1378-47D8-9058-A708F2DC7A9F}"/>
    <cellStyle name="เปอร์เซ็นต์ 4 2" xfId="1636" xr:uid="{3EC9C98C-A214-4B11-8762-089A5A9EAD23}"/>
    <cellStyle name="เปอร์เซ็นต์ 5" xfId="1637" xr:uid="{2A902612-47F1-43AB-B90F-3E77D5BBDFEA}"/>
    <cellStyle name="เปอร์เซ็นต์ 5 2" xfId="1638" xr:uid="{9F2A8BDD-F22B-48F6-940C-34F59BE3BEAA}"/>
    <cellStyle name="เปอร์เซ็นต์ 6" xfId="1639" xr:uid="{8B1B158E-209A-4A68-B5EE-3387C5B5E0D8}"/>
    <cellStyle name="เปอร์เซ็นต์ 6 2" xfId="1640" xr:uid="{D3EC5F66-A1D1-4598-B64B-D8A4426E8865}"/>
    <cellStyle name="เปอร์เซ็นต์ 7" xfId="1641" xr:uid="{BA293D6A-F1E4-4F25-B3DF-56FDC4AB95A1}"/>
    <cellStyle name="เปอร์เซ็นต์ 8" xfId="1642" xr:uid="{769B49D2-0AAD-4B7E-8A6E-2D9ADFA70998}"/>
    <cellStyle name="เปอร์เซ็นต์ 9" xfId="1643" xr:uid="{BF6335D9-2E51-4689-B398-421283C081A3}"/>
    <cellStyle name="แย่" xfId="2355" xr:uid="{C07A6027-D359-46FB-9651-83A6958C3C41}"/>
    <cellStyle name="แย่ 2" xfId="1644" xr:uid="{6635303D-A022-4744-91E8-BFE1413C83FA}"/>
    <cellStyle name="แสดงผล" xfId="2356" xr:uid="{CFEEDC86-84EF-483A-B203-C5A42D3EFD42}"/>
    <cellStyle name="แสดงผล 2" xfId="1645" xr:uid="{68953001-C242-4CC5-B96A-6B3EA62D116F}"/>
    <cellStyle name="การคำนวณ" xfId="2357" xr:uid="{9EC8DF38-E7DD-4143-9623-CE56C2BA68BF}"/>
    <cellStyle name="การคำนวณ 2" xfId="1646" xr:uid="{B7DC5A87-1CB7-4348-8569-B02FF1789B4F}"/>
    <cellStyle name="ข้อความเตือน" xfId="2358" xr:uid="{F6B0989E-14F3-48F7-9B31-4856710FCCB6}"/>
    <cellStyle name="ข้อความเตือน 2" xfId="1647" xr:uid="{B82C41D5-3C48-4196-8581-D8AD40A6FAC0}"/>
    <cellStyle name="ข้อความอธิบาย" xfId="2359" xr:uid="{DFBD1D0C-16A0-410C-8BD4-87F8FB02B939}"/>
    <cellStyle name="ข้อความอธิบาย 2" xfId="1648" xr:uid="{E2C64397-2044-4C60-85DC-49BA812E1348}"/>
    <cellStyle name="ชื่อเรื่อง" xfId="2360" xr:uid="{CB00754B-770E-4EB0-B07D-78AF296544A5}"/>
    <cellStyle name="ชื่อเรื่อง 2" xfId="1649" xr:uid="{5FEE6C23-2496-4D78-964F-18EA55200397}"/>
    <cellStyle name="ณfน๔_NTCณ๘ป๙ (2)" xfId="1650" xr:uid="{DC3ECD4D-D029-4219-A4A0-1318054E41E0}"/>
    <cellStyle name="ดี" xfId="2361" xr:uid="{5F9B73EC-881E-4D78-9569-FFF0F7FA447E}"/>
    <cellStyle name="ดี 2" xfId="1651" xr:uid="{0AAA85C2-8D87-436D-B262-2134DDB3A7E3}"/>
    <cellStyle name="ดี 3" xfId="1652" xr:uid="{C56E75D7-12C1-40B5-93C7-FAAF50BDA74C}"/>
    <cellStyle name="ตามการเชื่อมโยงหลายมิติ" xfId="1653" xr:uid="{918F67D9-29CC-43DB-8460-58DDB7B06BE2}"/>
    <cellStyle name="ตามการเชื่อมโยงหลายมิติ 2" xfId="1654" xr:uid="{C19B12EF-8784-4B4E-91C5-5E9839FC2DA1}"/>
    <cellStyle name="ตามการเชื่อมโยงหลายมิติ 3" xfId="1655" xr:uid="{EB273DFC-8463-4D78-8D67-4F55EE31DD82}"/>
    <cellStyle name="ตามการเชื่อมโยงหลายมิติ 4" xfId="1656" xr:uid="{28178672-00C5-48CA-BC6F-C666E4B01D2F}"/>
    <cellStyle name="น้บะภฒ_95" xfId="1657" xr:uid="{2E4FAE2B-AAB8-4AB1-905F-18CF17FD8910}"/>
    <cellStyle name="ปกติ 10" xfId="1658" xr:uid="{299B6EEC-DE25-42F1-87B8-864B50FDD078}"/>
    <cellStyle name="ปกติ 10 2" xfId="1659" xr:uid="{FF4733F6-2FD1-452E-976A-0243B6D51CB9}"/>
    <cellStyle name="ปกติ 10 2 2" xfId="1660" xr:uid="{DEE211F8-5FFD-4809-80EF-FA8F6886F8DA}"/>
    <cellStyle name="ปกติ 10 3" xfId="1661" xr:uid="{F3FB4131-CB6B-4E00-BE81-6E164070587A}"/>
    <cellStyle name="ปกติ 10 4" xfId="1662" xr:uid="{66F732EE-2111-4A0F-BD50-97BE9B02EF22}"/>
    <cellStyle name="ปกติ 10_WK_CON_CPI_2009" xfId="1663" xr:uid="{022C6314-1354-4727-9925-7E21743FB6FF}"/>
    <cellStyle name="ปกติ 11" xfId="1664" xr:uid="{79DF94BA-5C02-48F2-8875-D80C5262195A}"/>
    <cellStyle name="ปกติ 11 2" xfId="1665" xr:uid="{6380C9A0-FE6D-4AFC-B3DC-89A33963D25B}"/>
    <cellStyle name="ปกติ 11 3" xfId="1666" xr:uid="{B54CA700-BDE0-4737-9C48-60871794F1E0}"/>
    <cellStyle name="ปกติ 11_WK_CON_CPI_2009" xfId="1667" xr:uid="{B39BC2DC-55FF-42B3-904F-96F1063B0AA1}"/>
    <cellStyle name="ปกติ 12" xfId="1668" xr:uid="{075F48A3-405D-48A9-9E86-DD0485446BFA}"/>
    <cellStyle name="ปกติ 12 2" xfId="1669" xr:uid="{7294EEC1-6FB3-4F1C-9510-7992A8C60B82}"/>
    <cellStyle name="ปกติ 12 2 2" xfId="1670" xr:uid="{B10B41A9-5F66-4B46-A0A9-F87E22782EC5}"/>
    <cellStyle name="ปกติ 12 3" xfId="1671" xr:uid="{6FE816E9-FA02-41EB-BC6B-26412B05A13C}"/>
    <cellStyle name="ปกติ 12 4" xfId="1672" xr:uid="{558761B5-F996-4663-A3C7-2B3ABB9FD45C}"/>
    <cellStyle name="ปกติ 13" xfId="1673" xr:uid="{C8BCC048-3AA6-4129-BBBD-087F25C37888}"/>
    <cellStyle name="ปกติ 13 2" xfId="1674" xr:uid="{312FA12E-A918-405E-8CC9-41EEB091117E}"/>
    <cellStyle name="ปกติ 14" xfId="1675" xr:uid="{C30AD3F4-3E68-499A-87B8-413AA61DE7F4}"/>
    <cellStyle name="ปกติ 14 2" xfId="1676" xr:uid="{E9ED1557-B75A-4E66-ACC4-FC01488E3005}"/>
    <cellStyle name="ปกติ 14 3" xfId="1677" xr:uid="{02AE1F4B-043A-45AF-B6EA-DC7C4F934FC9}"/>
    <cellStyle name="ปกติ 14 4" xfId="1678" xr:uid="{5BDAF107-4937-4E1F-B4C0-982C1AD6CBA4}"/>
    <cellStyle name="ปกติ 15" xfId="1679" xr:uid="{5200ABA7-54D0-4839-B3CB-E19197C9486C}"/>
    <cellStyle name="ปกติ 16" xfId="1680" xr:uid="{3FF2CC43-77A3-4851-A69E-F3DFB04D1A5A}"/>
    <cellStyle name="ปกติ 17" xfId="1681" xr:uid="{7CFF7C54-31BF-4BF1-B400-DEA1988CBD39}"/>
    <cellStyle name="ปกติ 18" xfId="1682" xr:uid="{9CF47B62-6FF2-4F8F-9F31-43339C10EF43}"/>
    <cellStyle name="ปกติ 19" xfId="1683" xr:uid="{1585678D-96C6-4D6D-A2D9-77AA5A9CB02F}"/>
    <cellStyle name="ปกติ 2" xfId="1684" xr:uid="{6E45B755-9A97-4AD0-969A-E9846028C69A}"/>
    <cellStyle name="ปกติ 2 10" xfId="2526" xr:uid="{C9AB2D53-AE15-4763-ADCC-35E5E15F7F83}"/>
    <cellStyle name="ปกติ 2 2" xfId="1685" xr:uid="{1A52FE32-BEA4-4348-B796-860999630590}"/>
    <cellStyle name="ปกติ 2 2 2" xfId="1686" xr:uid="{6264CC54-2F73-44AE-B33F-93ADDFA5D9EE}"/>
    <cellStyle name="ปกติ 2 2 2 2" xfId="1687" xr:uid="{73111AEC-88E9-4BE8-9906-6EA988E796D8}"/>
    <cellStyle name="ปกติ 2 2 2 3" xfId="1688" xr:uid="{32F9EED9-49EE-4B47-8587-4C0DD08A8634}"/>
    <cellStyle name="ปกติ 2 2 3" xfId="1689" xr:uid="{0D9003F0-D8AC-4EEA-87CE-6244A2CA80A4}"/>
    <cellStyle name="ปกติ 2 3" xfId="1690" xr:uid="{F7320F29-EFD6-499F-B45B-EBFFA6A13CC0}"/>
    <cellStyle name="ปกติ 2 3 2" xfId="1691" xr:uid="{68D1FCAA-AAB8-47D1-8B34-C1EF9C3930B9}"/>
    <cellStyle name="ปกติ 2 3 3" xfId="1692" xr:uid="{B591B08C-CAE5-43D5-8B52-68DFCF0A1B63}"/>
    <cellStyle name="ปกติ 2 3 4" xfId="1693" xr:uid="{EF8A0086-ACA2-4B7A-9321-645749985DAE}"/>
    <cellStyle name="ปกติ 2 4" xfId="1694" xr:uid="{69775E1C-57F6-4BB0-87E5-AA392C582185}"/>
    <cellStyle name="ปกติ 2 4 2" xfId="1695" xr:uid="{92A06689-FCCB-42EF-8BBB-0FF216988A4E}"/>
    <cellStyle name="ปกติ 2 4 3" xfId="1696" xr:uid="{24A79658-8053-4887-BF3B-F51DC39F37E4}"/>
    <cellStyle name="ปกติ 2 5" xfId="1697" xr:uid="{CC17651A-B25B-4016-86D7-D84BC7255F41}"/>
    <cellStyle name="ปกติ 2 5 2" xfId="1698" xr:uid="{5C8ECCCC-4DF6-4B4D-B312-AE3227964978}"/>
    <cellStyle name="ปกติ 2 5 3" xfId="1699" xr:uid="{60AE251B-45AE-4173-94CB-BAD21E492C37}"/>
    <cellStyle name="ปกติ 2 6" xfId="1700" xr:uid="{F0324A9A-3408-4A8D-BDEF-C67B716F8D61}"/>
    <cellStyle name="ปกติ 2 6 2" xfId="1701" xr:uid="{B5FF137B-D03E-4187-9BE2-0BA3DB3C7F71}"/>
    <cellStyle name="ปกติ 2 7" xfId="1702" xr:uid="{A741DDED-EC3E-4C85-A5C6-B1E43A0E2FE0}"/>
    <cellStyle name="ปกติ 2 7 2" xfId="1703" xr:uid="{4147E0D0-9957-4AEA-8822-0DAA69D1F130}"/>
    <cellStyle name="ปกติ 2 7 3" xfId="1704" xr:uid="{3F9B2612-2887-4B55-A295-C9D8D1D92EF1}"/>
    <cellStyle name="ปกติ 2 8" xfId="1705" xr:uid="{C03D8673-0BDB-4D23-9CB2-9E89F6AA33DE}"/>
    <cellStyle name="ปกติ 2 9" xfId="1812" xr:uid="{3066359F-F7A3-4FC1-A381-D77771BBF307}"/>
    <cellStyle name="ปกติ 2_งบการเงิน PERM 52" xfId="1706" xr:uid="{585FF949-E09C-4136-B1D4-635B0686D856}"/>
    <cellStyle name="ปกติ 20" xfId="1707" xr:uid="{B9C14F5B-BCF4-47D2-B668-390952B9C0DB}"/>
    <cellStyle name="ปกติ 21" xfId="1708" xr:uid="{B814644A-3E48-4841-BCE2-F45F401322C6}"/>
    <cellStyle name="ปกติ 22" xfId="1709" xr:uid="{A7174DBD-4DA0-45D9-8442-10A6F68A94D0}"/>
    <cellStyle name="ปกติ 23" xfId="1710" xr:uid="{2CBF23D4-8D20-413D-804A-7604CE95D3DD}"/>
    <cellStyle name="ปกติ 24" xfId="1711" xr:uid="{4D9D131B-5F30-4902-9761-B488D514D2E5}"/>
    <cellStyle name="ปกติ 25" xfId="1712" xr:uid="{5B49D020-DEF0-44CC-8C77-9AC70941AAB3}"/>
    <cellStyle name="ปกติ 3" xfId="1713" xr:uid="{EE45A432-0795-47CD-81C0-BA023485886F}"/>
    <cellStyle name="ปกติ 3 2" xfId="1714" xr:uid="{7DA439A6-7D9F-4C94-B067-7C07923086B2}"/>
    <cellStyle name="ปกติ 3 2 2" xfId="1715" xr:uid="{81CD3BE8-6962-4F91-B600-F443E6827507}"/>
    <cellStyle name="ปกติ 3 3" xfId="1716" xr:uid="{ED7A0BCA-B8F8-439C-B19B-00657D9A869D}"/>
    <cellStyle name="ปกติ 3 3 2" xfId="1717" xr:uid="{335EC505-DA8B-4614-9388-12800921D85F}"/>
    <cellStyle name="ปกติ 3 3 2 2" xfId="1718" xr:uid="{BE34E6A4-1B12-482C-9530-F50619BC6BF2}"/>
    <cellStyle name="ปกติ 3 3 3" xfId="1719" xr:uid="{69648BEB-AF53-4759-977C-40826DDF4C3A}"/>
    <cellStyle name="ปกติ 3 4" xfId="1720" xr:uid="{5BF02D1A-684B-4449-97A1-DF18AFD0F966}"/>
    <cellStyle name="ปกติ 3 4 2" xfId="1721" xr:uid="{C69FE8F0-7A3A-4C20-94EA-6F7D8B8D302A}"/>
    <cellStyle name="ปกติ 3 5" xfId="1722" xr:uid="{5B4ACCBE-0E3F-4320-BCC6-D1EFD5B80E69}"/>
    <cellStyle name="ปกติ 3 6" xfId="1723" xr:uid="{417E0FDF-B3E4-4262-8A19-C51DC92B4965}"/>
    <cellStyle name="ปกติ 3_งบการเงิน PERM 52" xfId="1724" xr:uid="{02E6FF27-BA4F-4864-8615-1F8AD530C5E2}"/>
    <cellStyle name="ปกติ 4" xfId="1725" xr:uid="{E36A74E5-05EE-41F0-A2E6-39570A161D01}"/>
    <cellStyle name="ปกติ 4 2" xfId="1726" xr:uid="{94E24C42-A812-42DF-B3B7-6A2CA8BEFEA8}"/>
    <cellStyle name="ปกติ 4 2 2" xfId="1727" xr:uid="{ABF5BD6F-0D94-4661-8491-5FBD81E825EA}"/>
    <cellStyle name="ปกติ 4 2 3" xfId="1728" xr:uid="{61A73DAD-FEF7-4812-8FCC-8F035E8702FA}"/>
    <cellStyle name="ปกติ 4 2 4" xfId="1729" xr:uid="{D81D56A2-281F-4B5D-AA55-00A0B08E9F39}"/>
    <cellStyle name="ปกติ 4 3" xfId="1730" xr:uid="{8061994D-F6D2-44B2-B54C-724A50F6E20E}"/>
    <cellStyle name="ปกติ 4 3 2" xfId="1731" xr:uid="{CD0284B9-3C09-4C5F-9F41-A4881D3BF56F}"/>
    <cellStyle name="ปกติ 4 4" xfId="1732" xr:uid="{5E322D2B-DA94-4BEE-BBCB-E096548FFAD4}"/>
    <cellStyle name="ปกติ 4 4 2" xfId="1733" xr:uid="{75BA77CA-B47E-4DD3-A4B2-A57210F08DEB}"/>
    <cellStyle name="ปกติ 5" xfId="1734" xr:uid="{24F78E70-FBD2-44EE-ADFE-D03E0DE6DCEF}"/>
    <cellStyle name="ปกติ 5 2" xfId="1735" xr:uid="{95D7986B-ABC4-42A8-90B2-B4D7B073A423}"/>
    <cellStyle name="ปกติ 5 2 2" xfId="1736" xr:uid="{1D753DCB-A340-44D1-9EFB-B4C405952770}"/>
    <cellStyle name="ปกติ 5 3" xfId="1737" xr:uid="{98BF572E-5443-4CC5-86EE-A7B3D7095603}"/>
    <cellStyle name="ปกติ 5 3 2" xfId="1738" xr:uid="{9D028F7B-4E56-4873-AE52-40DF00762EF4}"/>
    <cellStyle name="ปกติ 5 4" xfId="1739" xr:uid="{7BB56105-D7C7-476E-B4A8-FEA6A4F11484}"/>
    <cellStyle name="ปกติ 6" xfId="1740" xr:uid="{663A3A48-041D-4116-AB9C-14652F0D72ED}"/>
    <cellStyle name="ปกติ 6 2" xfId="1741" xr:uid="{A9FBF615-BDEB-4C0B-96E9-C1BA538BAD67}"/>
    <cellStyle name="ปกติ 6 2 2" xfId="1742" xr:uid="{3373498E-9831-452A-AD5A-6B89C64A2481}"/>
    <cellStyle name="ปกติ 7" xfId="1743" xr:uid="{3A258574-6623-4974-A255-CDC6C1640F3A}"/>
    <cellStyle name="ปกติ 7 2" xfId="1744" xr:uid="{42536BC7-CA2C-4370-96A5-B1C6431D9DCF}"/>
    <cellStyle name="ปกติ 7 2 2" xfId="1745" xr:uid="{30C82AB6-0A68-47F5-81A0-5B304BD431F6}"/>
    <cellStyle name="ปกติ 7 3" xfId="1746" xr:uid="{7AD3F495-C24B-4FAB-9FC2-54029F81E915}"/>
    <cellStyle name="ปกติ 8" xfId="1747" xr:uid="{C20580F4-7AC6-4D1C-A3F2-27F42BE31362}"/>
    <cellStyle name="ปกติ 8 2" xfId="1748" xr:uid="{3A6FE0AC-A25A-495B-B962-DC41066BA9B1}"/>
    <cellStyle name="ปกติ 8 3" xfId="1749" xr:uid="{A2EF0162-BD16-43A3-A69D-C53FE1C86274}"/>
    <cellStyle name="ปกติ 8 4" xfId="1750" xr:uid="{96375395-D82A-4E9B-9EBD-75685B29DF57}"/>
    <cellStyle name="ปกติ 8_WK_CON_CPI_2009" xfId="1751" xr:uid="{893F210A-85CB-4066-B6FD-B7E078A183E9}"/>
    <cellStyle name="ปกติ 9" xfId="1752" xr:uid="{12666A11-CA86-4C2B-90C2-026031F5DB27}"/>
    <cellStyle name="ปกติ 9 2" xfId="1753" xr:uid="{84F5B69C-4418-40D5-AE49-1EA6DDD96F68}"/>
    <cellStyle name="ปกติ 9 2 2" xfId="1754" xr:uid="{8829148E-488B-4E3A-9ED3-743A11AE797B}"/>
    <cellStyle name="ปกติ 9 3" xfId="1755" xr:uid="{D907E60A-DE2E-44AC-B773-C12AA93F9BC9}"/>
    <cellStyle name="ปกติ 9_WK_CON_CPI_2009" xfId="1756" xr:uid="{ECFB5894-9861-4D8F-A148-399CF83E1D8B}"/>
    <cellStyle name="ปกติ_~Sa7312" xfId="2362" xr:uid="{6EAA1E10-C36A-4F8C-BC85-7B8351B54802}"/>
    <cellStyle name="ป้อนค่า" xfId="2363" xr:uid="{FD2266C2-BF61-419D-9D98-2BC17C1610CB}"/>
    <cellStyle name="ป้อนค่า 2" xfId="1757" xr:uid="{A30977B2-FDA3-4BC5-BEC5-C4E7CED07B5C}"/>
    <cellStyle name="ปานกลาง" xfId="2364" xr:uid="{21991979-79A2-47AC-A35D-4FEF1245B069}"/>
    <cellStyle name="ปานกลาง 2" xfId="1758" xr:uid="{FD7A5EA5-8DE9-43E0-A045-8664F0C208BD}"/>
    <cellStyle name="ปานกลาง 3" xfId="1759" xr:uid="{A307A3CF-A12E-4109-AA04-BF7BD77444E3}"/>
    <cellStyle name="ผลรวม" xfId="2365" xr:uid="{151423D1-2D59-4014-B8B6-EDB414A69048}"/>
    <cellStyle name="ผลรวม 2" xfId="1760" xr:uid="{4FF5DFF7-1238-4BBB-A109-58ECB110B97A}"/>
    <cellStyle name="ฤ?ธถ [0]_95" xfId="1761" xr:uid="{F5B1049E-62C3-4ECC-93A3-B1A992B39340}"/>
    <cellStyle name="ฤ?ธถ_95" xfId="1762" xr:uid="{CAD438AB-8AF6-4100-BB27-40188CF62EC7}"/>
    <cellStyle name="ฤธถ [0]_95" xfId="1763" xr:uid="{0B9EF98C-8444-4BFC-A08B-C18759B41E1F}"/>
    <cellStyle name="ฤธถ_95" xfId="1764" xr:uid="{CD02B751-9594-4C46-996E-B39E74F12341}"/>
    <cellStyle name="ลEญ [0]_laroux" xfId="1765" xr:uid="{F806D198-494A-42C8-9626-9B2C99BCF1AD}"/>
    <cellStyle name="ลEญ_laroux" xfId="1766" xr:uid="{917282C1-BF34-4695-973C-01BF77CCDF01}"/>
    <cellStyle name="ลวดลาย" xfId="1767" xr:uid="{0634100C-0868-4F66-A53A-CEC9EEC91327}"/>
    <cellStyle name="ล๋ศญ [0]_95" xfId="1768" xr:uid="{547C5386-1C62-49A0-B87D-A689731711DE}"/>
    <cellStyle name="ล๋ศญ_95" xfId="1769" xr:uid="{6FDD072D-D045-4D54-B3A4-A7704ECC3968}"/>
    <cellStyle name="วฅมุ_4ฟ๙ฝวภ๛" xfId="1770" xr:uid="{33528F6A-CC27-48FD-A7DF-7BBC4EA76DFB}"/>
    <cellStyle name="ส่วนที่ถูกเน้น1" xfId="2366" xr:uid="{9535F08F-5511-4BB5-82EC-9D552BB4B0E0}"/>
    <cellStyle name="ส่วนที่ถูกเน้น1 2" xfId="1771" xr:uid="{5E6C3BB5-5F83-4850-8DFA-2A0280903DDD}"/>
    <cellStyle name="ส่วนที่ถูกเน้น2" xfId="2367" xr:uid="{0DA51D79-DB28-459B-AA95-049E7EDA4455}"/>
    <cellStyle name="ส่วนที่ถูกเน้น2 2" xfId="1772" xr:uid="{FF4746EE-243F-42FA-BF85-1F32240AC2DE}"/>
    <cellStyle name="ส่วนที่ถูกเน้น3" xfId="2368" xr:uid="{06494EB1-460A-4860-86A3-6AC456A00F35}"/>
    <cellStyle name="ส่วนที่ถูกเน้น3 2" xfId="1773" xr:uid="{3FC978F3-A990-411A-9630-B03AE7190684}"/>
    <cellStyle name="ส่วนที่ถูกเน้น4" xfId="2369" xr:uid="{6F83766F-AA3F-4A54-B0F9-3A2D01C025AD}"/>
    <cellStyle name="ส่วนที่ถูกเน้น4 2" xfId="1774" xr:uid="{68EA21AA-A055-4B33-ACB5-A23F1135AA50}"/>
    <cellStyle name="ส่วนที่ถูกเน้น5" xfId="2370" xr:uid="{EC565749-4642-436B-83F3-CB1B5651FA1A}"/>
    <cellStyle name="ส่วนที่ถูกเน้น5 2" xfId="1775" xr:uid="{9725E1FE-E61D-4633-A350-BCBD88A2AC8D}"/>
    <cellStyle name="ส่วนที่ถูกเน้น6" xfId="2371" xr:uid="{4D16979D-560D-47D4-8B51-C6971F05CC8E}"/>
    <cellStyle name="ส่วนที่ถูกเน้น6 2" xfId="1776" xr:uid="{84306733-676A-4514-BF41-24F3EB306C0A}"/>
    <cellStyle name="หมายเหตุ" xfId="2372" xr:uid="{44EBB010-CB3C-4434-9C3C-A995B5F65217}"/>
    <cellStyle name="หมายเหตุ 2" xfId="1777" xr:uid="{74A2F503-BF3B-4911-93C7-E600FB9F5D05}"/>
    <cellStyle name="หมายเหตุ 2 2" xfId="2527" xr:uid="{A44AC5A4-010C-40BD-9398-75019BEA557F}"/>
    <cellStyle name="หมายเหตุ 2 3" xfId="2658" xr:uid="{77DCCD42-B61D-4917-8A33-9033326E7ED0}"/>
    <cellStyle name="หมายเหตุ 2 4" xfId="2373" xr:uid="{8DFD145A-BDBE-4B30-BFD2-39C4C6DCE746}"/>
    <cellStyle name="หัวเรื่อง 1" xfId="2374" xr:uid="{363B28FC-B670-4F5A-B99A-EE3CB515177B}"/>
    <cellStyle name="หัวเรื่อง 1 2" xfId="1778" xr:uid="{05774814-069C-47EB-B555-EFE5D9B456F1}"/>
    <cellStyle name="หัวเรื่อง 2" xfId="2375" xr:uid="{25D4058F-C88D-443D-8162-C418EF77E39B}"/>
    <cellStyle name="หัวเรื่อง 2 2" xfId="1779" xr:uid="{1A08F480-D8DE-405A-B578-0AB605B17394}"/>
    <cellStyle name="หัวเรื่อง 3" xfId="2376" xr:uid="{B7761685-E576-4E1A-9C83-D9D2A85C16EF}"/>
    <cellStyle name="หัวเรื่อง 3 2" xfId="1780" xr:uid="{905A72AA-6100-43A4-8969-A23B28E70B8C}"/>
    <cellStyle name="หัวเรื่อง 4" xfId="2377" xr:uid="{C9BB16D8-FF2F-4E61-9170-4463F4B3E992}"/>
    <cellStyle name="หัวเรื่อง 4 2" xfId="1781" xr:uid="{579F9AFE-8FEA-4DFD-BA9A-AE6BA31D3D81}"/>
    <cellStyle name="ơ᪒＀＀＀＀＀＀＀＀＀＀＀＀＀＀＀＀＀＀＀＀＀＀＀＀＀＀＀＀ma_QTR94_95_1ฟ๙ศธบ๑ณปฟช (2)" xfId="1782" xr:uid="{2C81C643-76C9-4000-906D-9AB5B1187FC0}"/>
    <cellStyle name="…_x000e__x000a_ธ๎_x000c_U_x0001_ฅ_x0005_ด_x000a__x0007__x0001__x0001_" xfId="1783" xr:uid="{8143D013-187E-49DA-9005-FF181CE39E8A}"/>
    <cellStyle name="_x001d_๐7_x000c_๎_x0017__x000d_เU_x0001_า_x0006_|!_x0007__x0001__x0001_" xfId="1784" xr:uid="{0A96E0CC-94D3-4849-8EC3-540DB55F30B0}"/>
    <cellStyle name="_x001d_๐7_x000c_๎_x0017__x000d_เU_x0001_า_x0006_!_x0007__x0001__x0001_" xfId="1785" xr:uid="{1DF1CD1A-9F4A-4311-84BD-7FE4EBC695C1}"/>
    <cellStyle name="_xddb0_̟ᩒb_xdddc_̟ᩢb_xde1c_̟ᩲbơ᪂bơ᪒＀＀＀＀＀＀＀＀＀＀＀＀＀＀＀＀＀＀＀＀＀＀＀＀＀＀＀＀ma_QTR94_95_1ฟ๙ศธบ๑ณปฟช (2)" xfId="1786" xr:uid="{978A0AF5-961C-4EF7-8E12-9AE718675FDB}"/>
    <cellStyle name="콤마 [0]_BP매입매출명세서" xfId="1787" xr:uid="{AC54BB97-EEBC-48B4-9807-5178500A6BE6}"/>
    <cellStyle name="콤마_BP매입매출명세서" xfId="1788" xr:uid="{D3425FC8-E5CB-494C-8495-6EA2EF5A4CD2}"/>
    <cellStyle name="통화 [0]_BP매입매출명세서" xfId="1789" xr:uid="{EC49F2CF-EC22-4149-9943-6E549BCB29FD}"/>
    <cellStyle name="통화_BP매입매출명세서" xfId="1790" xr:uid="{B9C8B917-06A8-472D-AB25-CFE1CD444526}"/>
    <cellStyle name="표준_DEC99" xfId="1791" xr:uid="{00587FFC-CEB3-4751-846E-0BDE28671C34}"/>
    <cellStyle name="一般_0006(1)" xfId="1792" xr:uid="{C80FA86F-DA6E-4642-9FD5-8129818F3B95}"/>
    <cellStyle name="千分位[0]_LC (2)" xfId="1793" xr:uid="{A097BBFD-A9E0-4CEC-8C7B-9375707E4F5F}"/>
    <cellStyle name="千分位_LC (2)" xfId="1794" xr:uid="{1D3CE2F5-D52F-4EB0-AA70-6D2906FF2994}"/>
    <cellStyle name="未定義" xfId="1795" xr:uid="{17E4B523-642A-4CF6-B6F5-632DBB6B8FB9}"/>
    <cellStyle name="桁区切り [0.00]_DLCT Revenue Budgeting 2001" xfId="2378" xr:uid="{A2EDAD4A-ABBF-4488-B49F-0D2A6E4AF970}"/>
    <cellStyle name="桁区切り_part price" xfId="1796" xr:uid="{D22CFF0C-720F-4B31-9796-8E7DCE0BFAC6}"/>
    <cellStyle name="標準_(3)売掛金" xfId="2379" xr:uid="{14EB7447-BA47-495A-96C6-2B5398050C5C}"/>
    <cellStyle name="爨ﾃﾗ靉ｧﾋﾁﾒﾂｨﾘﾅﾀﾒ､ [0]_Excel_MD97DL" xfId="1797" xr:uid="{1C8498C6-3E88-45C1-8B5E-102CEB82FD5D}"/>
    <cellStyle name="爨ﾃﾗ靉ｧﾋﾁﾒﾂｨﾘﾅﾀﾒ､_Excel_MD97DL" xfId="1798" xr:uid="{4EBC612F-5A18-41E7-8F1B-F701367A1AFB}"/>
    <cellStyle name="爨ﾃﾗ靉ｧﾋﾁﾒﾂﾊ｡ﾘﾅ爰ﾔｹ [0]_Excel_MD97DL" xfId="1799" xr:uid="{A5EF5AFB-49BA-4A9E-8B56-DFF083DEADAC}"/>
    <cellStyle name="爨ﾃﾗ靉ｧﾋﾁﾒﾂﾊ｡ﾘﾅ爰ﾔｹ_Excel_MD97DL" xfId="1800" xr:uid="{555E33BA-66C5-4CCF-A565-A5CF7EEBB08A}"/>
    <cellStyle name="爼ﾗ靉ﾁ篦ｧﾋﾅﾒﾂﾁﾔｵﾔ" xfId="1801" xr:uid="{91AC5429-EF8E-4D27-86CB-3E87CE100097}"/>
    <cellStyle name="貨幣 [0]_liz-ss" xfId="1802" xr:uid="{4180EF7E-D8ED-4210-9BDD-2A0F6D38C664}"/>
    <cellStyle name="貨幣[0]_LC (2)" xfId="1803" xr:uid="{58F03D3F-3EF8-4660-BC36-A1CAC63B3A47}"/>
    <cellStyle name="貨幣_LC (2)" xfId="1804" xr:uid="{58D7BD5F-6277-4A1B-8BAF-5B8D18746D4C}"/>
    <cellStyle name="通貨 [0.00]_part price" xfId="1805" xr:uid="{16896770-14F7-4BD3-B2B3-D68169762306}"/>
    <cellStyle name="通貨_part price" xfId="1806" xr:uid="{1ECBCB16-E20F-43D7-A410-E907B5F376DB}"/>
  </cellStyles>
  <dxfs count="0"/>
  <tableStyles count="0" defaultTableStyle="TableStyleMedium2" defaultPivotStyle="PivotStyleLight16"/>
  <colors>
    <mruColors>
      <color rgb="FF66CCFF"/>
      <color rgb="FFFFCC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37"/>
  <sheetViews>
    <sheetView view="pageBreakPreview" topLeftCell="A85" zoomScaleNormal="85" zoomScaleSheetLayoutView="100" workbookViewId="0">
      <selection activeCell="D75" sqref="D75"/>
    </sheetView>
  </sheetViews>
  <sheetFormatPr defaultColWidth="9.09765625" defaultRowHeight="23.5" customHeight="1"/>
  <cols>
    <col min="1" max="1" width="51.69921875" style="1" customWidth="1"/>
    <col min="2" max="2" width="8.8984375" style="6" customWidth="1"/>
    <col min="3" max="3" width="1.59765625" style="51" customWidth="1"/>
    <col min="4" max="4" width="15.69921875" style="51" customWidth="1"/>
    <col min="5" max="5" width="1.59765625" style="51" customWidth="1"/>
    <col min="6" max="6" width="15.69921875" style="51" customWidth="1"/>
    <col min="7" max="7" width="1.59765625" style="72" hidden="1" customWidth="1"/>
    <col min="8" max="8" width="16" style="51" hidden="1" customWidth="1"/>
    <col min="9" max="9" width="1.59765625" style="74" customWidth="1"/>
    <col min="10" max="10" width="15.69921875" style="51" customWidth="1"/>
    <col min="11" max="11" width="1.59765625" style="51" customWidth="1"/>
    <col min="12" max="12" width="15.69921875" style="51" customWidth="1"/>
    <col min="13" max="13" width="18.3984375" style="1" hidden="1" customWidth="1"/>
    <col min="14" max="15" width="0" style="1" hidden="1" customWidth="1"/>
    <col min="16" max="16" width="9.09765625" style="1"/>
    <col min="17" max="17" width="17.19921875" style="1" bestFit="1" customWidth="1"/>
    <col min="18" max="18" width="14.8984375" style="1" bestFit="1" customWidth="1"/>
    <col min="19" max="19" width="9.09765625" style="1"/>
    <col min="20" max="20" width="14.8984375" style="1" bestFit="1" customWidth="1"/>
    <col min="21" max="16384" width="9.09765625" style="1"/>
  </cols>
  <sheetData>
    <row r="1" spans="1:17" ht="23.5" customHeight="1">
      <c r="A1" s="466" t="s">
        <v>199</v>
      </c>
      <c r="B1" s="466"/>
      <c r="C1" s="466"/>
      <c r="D1" s="466"/>
      <c r="E1" s="466"/>
      <c r="F1" s="466"/>
      <c r="G1" s="466"/>
      <c r="H1" s="466"/>
      <c r="I1" s="466"/>
      <c r="J1" s="459"/>
      <c r="K1" s="459"/>
      <c r="L1" s="459"/>
    </row>
    <row r="2" spans="1:17" ht="23.5" customHeight="1">
      <c r="A2" s="466" t="s">
        <v>1</v>
      </c>
      <c r="B2" s="466"/>
      <c r="C2" s="466"/>
      <c r="D2" s="466"/>
      <c r="E2" s="466"/>
      <c r="F2" s="466"/>
      <c r="G2" s="466"/>
      <c r="H2" s="466"/>
      <c r="I2" s="466"/>
      <c r="J2" s="459"/>
      <c r="K2" s="459"/>
      <c r="L2" s="459"/>
    </row>
    <row r="3" spans="1:17" ht="23.5" customHeight="1">
      <c r="A3" s="459"/>
      <c r="B3" s="2"/>
      <c r="C3" s="1"/>
      <c r="D3" s="1"/>
      <c r="E3" s="1"/>
      <c r="F3" s="1"/>
      <c r="G3" s="3"/>
      <c r="H3" s="1"/>
      <c r="I3" s="1"/>
      <c r="J3" s="1"/>
      <c r="K3" s="1"/>
      <c r="L3" s="1"/>
    </row>
    <row r="4" spans="1:17" ht="23.5" customHeight="1">
      <c r="A4" s="459"/>
      <c r="B4" s="4"/>
      <c r="C4" s="4"/>
      <c r="D4" s="464" t="s">
        <v>2</v>
      </c>
      <c r="E4" s="464"/>
      <c r="F4" s="464"/>
      <c r="G4" s="464"/>
      <c r="H4" s="464"/>
      <c r="I4" s="5"/>
      <c r="J4" s="464" t="s">
        <v>3</v>
      </c>
      <c r="K4" s="464"/>
      <c r="L4" s="464"/>
    </row>
    <row r="5" spans="1:17" ht="23.5" customHeight="1">
      <c r="C5" s="6"/>
      <c r="D5" s="467" t="s">
        <v>4</v>
      </c>
      <c r="E5" s="467"/>
      <c r="F5" s="467"/>
      <c r="G5" s="8"/>
      <c r="H5" s="460" t="s">
        <v>5</v>
      </c>
      <c r="I5" s="9"/>
      <c r="J5" s="467" t="s">
        <v>4</v>
      </c>
      <c r="K5" s="467"/>
      <c r="L5" s="467"/>
    </row>
    <row r="6" spans="1:17" ht="23.5" customHeight="1">
      <c r="A6" s="10" t="s">
        <v>6</v>
      </c>
      <c r="B6" s="11" t="s">
        <v>7</v>
      </c>
      <c r="C6" s="12"/>
      <c r="D6" s="12">
        <v>2563</v>
      </c>
      <c r="E6" s="12"/>
      <c r="F6" s="12">
        <v>2562</v>
      </c>
      <c r="G6" s="13"/>
      <c r="H6" s="12">
        <v>2560</v>
      </c>
      <c r="I6" s="9"/>
      <c r="J6" s="12">
        <v>2563</v>
      </c>
      <c r="K6" s="12"/>
      <c r="L6" s="12">
        <v>2562</v>
      </c>
    </row>
    <row r="7" spans="1:17" ht="23.5" customHeight="1">
      <c r="C7" s="6"/>
      <c r="D7" s="465" t="s">
        <v>153</v>
      </c>
      <c r="E7" s="465"/>
      <c r="F7" s="465"/>
      <c r="G7" s="465"/>
      <c r="H7" s="465"/>
      <c r="I7" s="465"/>
      <c r="J7" s="465"/>
      <c r="K7" s="465"/>
      <c r="L7" s="465"/>
    </row>
    <row r="8" spans="1:17" s="3" customFormat="1" ht="23.5" customHeight="1">
      <c r="A8" s="16" t="s">
        <v>11</v>
      </c>
      <c r="B8" s="6"/>
      <c r="C8" s="17"/>
      <c r="D8" s="17"/>
      <c r="E8" s="17"/>
      <c r="F8" s="17"/>
      <c r="G8" s="17"/>
      <c r="H8" s="17"/>
      <c r="I8" s="15"/>
      <c r="J8" s="17"/>
      <c r="K8" s="17"/>
      <c r="L8" s="17"/>
    </row>
    <row r="9" spans="1:17" s="3" customFormat="1" ht="23.5" customHeight="1">
      <c r="A9" s="18" t="s">
        <v>12</v>
      </c>
      <c r="B9" s="19">
        <v>6</v>
      </c>
      <c r="C9" s="20"/>
      <c r="D9" s="20">
        <f>97850384-4406492</f>
        <v>93443892</v>
      </c>
      <c r="E9" s="20"/>
      <c r="F9" s="20">
        <v>127463243</v>
      </c>
      <c r="G9" s="22"/>
      <c r="H9" s="21" t="e">
        <f>#REF!</f>
        <v>#REF!</v>
      </c>
      <c r="I9" s="23"/>
      <c r="J9" s="20">
        <v>66801056</v>
      </c>
      <c r="K9" s="21"/>
      <c r="L9" s="20">
        <v>102267608</v>
      </c>
      <c r="M9" s="37"/>
      <c r="N9" s="384"/>
      <c r="Q9" s="36"/>
    </row>
    <row r="10" spans="1:17" s="3" customFormat="1" ht="23.5" customHeight="1">
      <c r="A10" s="25" t="s">
        <v>13</v>
      </c>
      <c r="B10" s="19">
        <v>26</v>
      </c>
      <c r="C10" s="20"/>
      <c r="D10" s="20">
        <v>58970198</v>
      </c>
      <c r="E10" s="20"/>
      <c r="F10" s="20">
        <v>69385831</v>
      </c>
      <c r="G10" s="22"/>
      <c r="H10" s="21" t="e">
        <f>#REF!</f>
        <v>#REF!</v>
      </c>
      <c r="I10" s="23"/>
      <c r="J10" s="20">
        <v>33028839</v>
      </c>
      <c r="K10" s="21"/>
      <c r="L10" s="20">
        <v>53111623</v>
      </c>
      <c r="M10" s="37"/>
      <c r="N10" s="384"/>
    </row>
    <row r="11" spans="1:17" s="3" customFormat="1" ht="23.5" customHeight="1">
      <c r="A11" s="25" t="s">
        <v>14</v>
      </c>
      <c r="B11" s="19" t="s">
        <v>272</v>
      </c>
      <c r="C11" s="20"/>
      <c r="D11" s="20">
        <v>118596062</v>
      </c>
      <c r="E11" s="20"/>
      <c r="F11" s="20">
        <v>167393689</v>
      </c>
      <c r="G11" s="22"/>
      <c r="H11" s="21" t="e">
        <f>#REF!</f>
        <v>#REF!</v>
      </c>
      <c r="I11" s="23"/>
      <c r="J11" s="20">
        <v>118596062</v>
      </c>
      <c r="K11" s="21"/>
      <c r="L11" s="20">
        <v>167393689</v>
      </c>
      <c r="M11" s="37"/>
      <c r="N11" s="384"/>
    </row>
    <row r="12" spans="1:17" s="3" customFormat="1" ht="23.5" customHeight="1">
      <c r="A12" s="26" t="s">
        <v>15</v>
      </c>
      <c r="B12" s="19">
        <v>5</v>
      </c>
      <c r="C12" s="27"/>
      <c r="D12" s="20">
        <v>44875067</v>
      </c>
      <c r="E12" s="27"/>
      <c r="F12" s="20">
        <v>47594951</v>
      </c>
      <c r="G12" s="22"/>
      <c r="H12" s="21" t="e">
        <f>#REF!</f>
        <v>#REF!</v>
      </c>
      <c r="I12" s="23"/>
      <c r="J12" s="20">
        <v>18112995</v>
      </c>
      <c r="K12" s="21"/>
      <c r="L12" s="20">
        <v>27781257</v>
      </c>
      <c r="M12" s="37">
        <f>ROUND(J12/1000,0)</f>
        <v>18113</v>
      </c>
      <c r="N12" s="384"/>
      <c r="O12" s="37">
        <f>ROUND(L12/1000,0)</f>
        <v>27781</v>
      </c>
    </row>
    <row r="13" spans="1:17" s="3" customFormat="1" ht="23.5" customHeight="1">
      <c r="A13" s="26" t="s">
        <v>146</v>
      </c>
      <c r="B13" s="19">
        <v>5</v>
      </c>
      <c r="C13" s="27"/>
      <c r="D13" s="28">
        <v>0</v>
      </c>
      <c r="E13" s="27"/>
      <c r="F13" s="28">
        <v>0</v>
      </c>
      <c r="G13" s="22"/>
      <c r="H13" s="21"/>
      <c r="I13" s="23"/>
      <c r="J13" s="20">
        <v>0</v>
      </c>
      <c r="K13" s="21"/>
      <c r="L13" s="20">
        <v>43060000</v>
      </c>
      <c r="M13" s="37"/>
      <c r="N13" s="384"/>
    </row>
    <row r="14" spans="1:17" s="3" customFormat="1" ht="23.5" customHeight="1">
      <c r="A14" s="26" t="s">
        <v>240</v>
      </c>
      <c r="B14" s="19">
        <v>5</v>
      </c>
      <c r="C14" s="27"/>
      <c r="D14" s="28">
        <v>0</v>
      </c>
      <c r="E14" s="27"/>
      <c r="F14" s="28">
        <v>0</v>
      </c>
      <c r="G14" s="22"/>
      <c r="H14" s="21"/>
      <c r="I14" s="23"/>
      <c r="J14" s="20">
        <v>28320000</v>
      </c>
      <c r="K14" s="21"/>
      <c r="L14" s="20">
        <v>0</v>
      </c>
      <c r="M14" s="37"/>
      <c r="N14" s="384"/>
    </row>
    <row r="15" spans="1:17" s="3" customFormat="1" ht="23.5" customHeight="1">
      <c r="A15" s="26" t="s">
        <v>16</v>
      </c>
      <c r="B15" s="19">
        <v>8</v>
      </c>
      <c r="C15" s="28"/>
      <c r="D15" s="20">
        <v>108361742</v>
      </c>
      <c r="E15" s="28"/>
      <c r="F15" s="20">
        <v>86892743</v>
      </c>
      <c r="G15" s="22"/>
      <c r="H15" s="21" t="e">
        <v>#REF!</v>
      </c>
      <c r="I15" s="23"/>
      <c r="J15" s="20">
        <v>182384</v>
      </c>
      <c r="K15" s="21"/>
      <c r="L15" s="20">
        <v>160168</v>
      </c>
      <c r="M15" s="37"/>
      <c r="N15" s="384"/>
    </row>
    <row r="16" spans="1:17" s="3" customFormat="1" ht="23.5" customHeight="1">
      <c r="A16" s="18" t="s">
        <v>284</v>
      </c>
      <c r="B16" s="19">
        <v>14</v>
      </c>
      <c r="C16" s="20"/>
      <c r="D16" s="20">
        <v>220000000</v>
      </c>
      <c r="E16" s="20"/>
      <c r="F16" s="20">
        <v>0</v>
      </c>
      <c r="G16" s="22"/>
      <c r="H16" s="21"/>
      <c r="I16" s="23"/>
      <c r="J16" s="20">
        <v>200000000</v>
      </c>
      <c r="K16" s="21"/>
      <c r="L16" s="20">
        <v>0</v>
      </c>
      <c r="M16" s="37"/>
      <c r="N16" s="384"/>
      <c r="Q16" s="36"/>
    </row>
    <row r="17" spans="1:18" s="3" customFormat="1" ht="23.5" customHeight="1">
      <c r="A17" s="26" t="s">
        <v>17</v>
      </c>
      <c r="B17" s="19"/>
      <c r="C17" s="20"/>
      <c r="D17" s="20">
        <v>49108304</v>
      </c>
      <c r="E17" s="20"/>
      <c r="F17" s="20">
        <f>39104940</f>
        <v>39104940</v>
      </c>
      <c r="G17" s="22"/>
      <c r="H17" s="21" t="e">
        <v>#REF!</v>
      </c>
      <c r="I17" s="23"/>
      <c r="J17" s="21">
        <v>5579929</v>
      </c>
      <c r="K17" s="21"/>
      <c r="L17" s="21">
        <v>5674435</v>
      </c>
      <c r="M17" s="37"/>
      <c r="N17" s="384"/>
    </row>
    <row r="18" spans="1:18" s="34" customFormat="1" ht="23.5" customHeight="1">
      <c r="A18" s="29" t="s">
        <v>18</v>
      </c>
      <c r="B18" s="30"/>
      <c r="C18" s="32"/>
      <c r="D18" s="31">
        <f>SUM(D9:D17)</f>
        <v>693355265</v>
      </c>
      <c r="E18" s="32"/>
      <c r="F18" s="31">
        <f>SUM(F9:F17)</f>
        <v>537835397</v>
      </c>
      <c r="G18" s="32"/>
      <c r="H18" s="31" t="e">
        <f>SUM(H9:H17)</f>
        <v>#REF!</v>
      </c>
      <c r="I18" s="33"/>
      <c r="J18" s="31">
        <f>SUM(J9:J17)</f>
        <v>470621265</v>
      </c>
      <c r="K18" s="32"/>
      <c r="L18" s="31">
        <f>SUM(L9:L17)</f>
        <v>399448780</v>
      </c>
      <c r="Q18" s="71"/>
      <c r="R18" s="458"/>
    </row>
    <row r="19" spans="1:18" s="3" customFormat="1" ht="23.5" customHeight="1">
      <c r="A19" s="29"/>
      <c r="B19" s="19"/>
      <c r="C19" s="196"/>
      <c r="D19" s="402"/>
      <c r="E19" s="196"/>
      <c r="F19" s="402"/>
      <c r="G19" s="196"/>
      <c r="H19" s="196"/>
      <c r="I19" s="35"/>
      <c r="J19" s="36"/>
      <c r="K19" s="36"/>
      <c r="L19" s="36"/>
    </row>
    <row r="20" spans="1:18" s="3" customFormat="1" ht="23.5" customHeight="1">
      <c r="A20" s="16" t="s">
        <v>19</v>
      </c>
      <c r="B20" s="19"/>
      <c r="C20" s="196"/>
      <c r="D20" s="196"/>
      <c r="E20" s="196"/>
      <c r="F20" s="196"/>
      <c r="G20" s="196"/>
      <c r="H20" s="196"/>
      <c r="I20" s="35"/>
      <c r="J20" s="196"/>
      <c r="K20" s="196"/>
      <c r="L20" s="196"/>
    </row>
    <row r="21" spans="1:18" s="3" customFormat="1" ht="23.5" customHeight="1">
      <c r="A21" s="38" t="s">
        <v>20</v>
      </c>
      <c r="B21" s="19" t="s">
        <v>272</v>
      </c>
      <c r="C21" s="39"/>
      <c r="D21" s="20">
        <v>133978725</v>
      </c>
      <c r="E21" s="39"/>
      <c r="F21" s="20">
        <v>292367571</v>
      </c>
      <c r="G21" s="41"/>
      <c r="H21" s="40" t="e">
        <f>#REF!</f>
        <v>#REF!</v>
      </c>
      <c r="I21" s="39"/>
      <c r="J21" s="20">
        <v>133978725</v>
      </c>
      <c r="K21" s="39"/>
      <c r="L21" s="20">
        <v>292367571</v>
      </c>
      <c r="N21" s="384"/>
    </row>
    <row r="22" spans="1:18" s="3" customFormat="1" ht="23.5" customHeight="1">
      <c r="A22" s="38" t="s">
        <v>22</v>
      </c>
      <c r="B22" s="19">
        <v>9</v>
      </c>
      <c r="C22" s="196"/>
      <c r="D22" s="20">
        <v>0</v>
      </c>
      <c r="E22" s="196"/>
      <c r="F22" s="20">
        <v>0</v>
      </c>
      <c r="G22" s="196"/>
      <c r="H22" s="196" t="e">
        <f>#REF!</f>
        <v>#REF!</v>
      </c>
      <c r="I22" s="40"/>
      <c r="J22" s="20">
        <v>506659045</v>
      </c>
      <c r="K22" s="40"/>
      <c r="L22" s="20">
        <v>352448075</v>
      </c>
      <c r="N22" s="384"/>
    </row>
    <row r="23" spans="1:18" s="3" customFormat="1" ht="23.5" customHeight="1">
      <c r="A23" s="38" t="s">
        <v>241</v>
      </c>
      <c r="B23" s="19">
        <v>5</v>
      </c>
      <c r="C23" s="196"/>
      <c r="D23" s="20">
        <v>0</v>
      </c>
      <c r="E23" s="196"/>
      <c r="F23" s="20">
        <v>0</v>
      </c>
      <c r="G23" s="196"/>
      <c r="H23" s="196"/>
      <c r="I23" s="40"/>
      <c r="J23" s="20">
        <v>134945934</v>
      </c>
      <c r="K23" s="40"/>
      <c r="L23" s="20">
        <v>0</v>
      </c>
      <c r="N23" s="384"/>
    </row>
    <row r="24" spans="1:18" s="3" customFormat="1" ht="23.5" customHeight="1">
      <c r="A24" s="38" t="s">
        <v>202</v>
      </c>
      <c r="B24" s="19">
        <v>10</v>
      </c>
      <c r="C24" s="196"/>
      <c r="D24" s="20">
        <v>1133069119</v>
      </c>
      <c r="E24" s="196"/>
      <c r="F24" s="20">
        <v>1012609559</v>
      </c>
      <c r="G24" s="196"/>
      <c r="H24" s="196" t="e">
        <f>#REF!</f>
        <v>#REF!</v>
      </c>
      <c r="I24" s="40"/>
      <c r="J24" s="20">
        <v>542245121</v>
      </c>
      <c r="K24" s="40"/>
      <c r="L24" s="20">
        <v>555901523</v>
      </c>
      <c r="N24" s="384"/>
    </row>
    <row r="25" spans="1:18" s="3" customFormat="1" ht="23.5" customHeight="1">
      <c r="A25" s="38" t="s">
        <v>176</v>
      </c>
      <c r="B25" s="19">
        <v>11</v>
      </c>
      <c r="C25" s="196"/>
      <c r="D25" s="20">
        <v>207197872</v>
      </c>
      <c r="E25" s="196"/>
      <c r="F25" s="20">
        <v>148728094</v>
      </c>
      <c r="G25" s="196"/>
      <c r="H25" s="40"/>
      <c r="I25" s="40"/>
      <c r="J25" s="20">
        <v>207197872</v>
      </c>
      <c r="K25" s="40"/>
      <c r="L25" s="20">
        <v>148728094</v>
      </c>
      <c r="N25" s="384"/>
    </row>
    <row r="26" spans="1:18" s="3" customFormat="1" ht="23.5" customHeight="1">
      <c r="A26" s="38" t="s">
        <v>175</v>
      </c>
      <c r="B26" s="19"/>
      <c r="C26" s="196"/>
      <c r="D26" s="20">
        <v>75877315</v>
      </c>
      <c r="E26" s="196"/>
      <c r="F26" s="20">
        <v>46856232</v>
      </c>
      <c r="G26" s="196"/>
      <c r="H26" s="40"/>
      <c r="I26" s="40"/>
      <c r="J26" s="20">
        <v>75877315</v>
      </c>
      <c r="K26" s="40"/>
      <c r="L26" s="20">
        <v>46856232</v>
      </c>
      <c r="N26" s="384"/>
    </row>
    <row r="27" spans="1:18" s="3" customFormat="1" ht="23.5" customHeight="1">
      <c r="A27" s="38" t="s">
        <v>242</v>
      </c>
      <c r="B27" s="19">
        <v>12</v>
      </c>
      <c r="C27" s="196"/>
      <c r="D27" s="20">
        <v>237396609</v>
      </c>
      <c r="E27" s="196"/>
      <c r="F27" s="20">
        <v>0</v>
      </c>
      <c r="G27" s="196"/>
      <c r="H27" s="40"/>
      <c r="I27" s="40"/>
      <c r="J27" s="20">
        <v>34476635</v>
      </c>
      <c r="K27" s="40"/>
      <c r="L27" s="20">
        <v>0</v>
      </c>
      <c r="N27" s="384"/>
    </row>
    <row r="28" spans="1:18" s="3" customFormat="1" ht="23.5" customHeight="1">
      <c r="A28" s="38" t="s">
        <v>24</v>
      </c>
      <c r="B28" s="19" t="s">
        <v>236</v>
      </c>
      <c r="C28" s="196"/>
      <c r="D28" s="20">
        <v>163075238</v>
      </c>
      <c r="E28" s="196"/>
      <c r="F28" s="20">
        <v>111483509</v>
      </c>
      <c r="G28" s="196"/>
      <c r="H28" s="40" t="e">
        <f>#REF!</f>
        <v>#REF!</v>
      </c>
      <c r="I28" s="40"/>
      <c r="J28" s="20">
        <v>71951166</v>
      </c>
      <c r="K28" s="40"/>
      <c r="L28" s="20">
        <v>42770328</v>
      </c>
      <c r="N28" s="384"/>
    </row>
    <row r="29" spans="1:18" s="3" customFormat="1" ht="23.5" customHeight="1">
      <c r="A29" s="38" t="s">
        <v>25</v>
      </c>
      <c r="B29" s="19">
        <v>23</v>
      </c>
      <c r="C29" s="196"/>
      <c r="D29" s="20">
        <v>78014524</v>
      </c>
      <c r="E29" s="196"/>
      <c r="F29" s="20">
        <v>68108105</v>
      </c>
      <c r="G29" s="196"/>
      <c r="H29" s="40" t="e">
        <f>#REF!</f>
        <v>#REF!</v>
      </c>
      <c r="I29" s="40"/>
      <c r="J29" s="20">
        <v>60319696</v>
      </c>
      <c r="K29" s="40"/>
      <c r="L29" s="20">
        <v>59857263</v>
      </c>
      <c r="N29" s="384"/>
    </row>
    <row r="30" spans="1:18" s="3" customFormat="1" ht="23.5" customHeight="1">
      <c r="A30" s="38" t="s">
        <v>285</v>
      </c>
      <c r="B30" s="19">
        <v>28</v>
      </c>
      <c r="C30" s="39"/>
      <c r="D30" s="20">
        <f>6900000+4406492</f>
        <v>11306492</v>
      </c>
      <c r="E30" s="39"/>
      <c r="F30" s="20">
        <v>2000000</v>
      </c>
      <c r="G30" s="41"/>
      <c r="H30" s="40" t="e">
        <f>#REF!</f>
        <v>#REF!</v>
      </c>
      <c r="I30" s="39"/>
      <c r="J30" s="20">
        <v>6900000</v>
      </c>
      <c r="K30" s="39"/>
      <c r="L30" s="20">
        <v>2000000</v>
      </c>
      <c r="N30" s="384"/>
    </row>
    <row r="31" spans="1:18" s="3" customFormat="1" ht="23.5" customHeight="1">
      <c r="A31" s="26" t="s">
        <v>26</v>
      </c>
      <c r="B31" s="19"/>
      <c r="C31" s="197"/>
      <c r="D31" s="20">
        <v>39186938</v>
      </c>
      <c r="E31" s="197"/>
      <c r="F31" s="20">
        <v>41079653</v>
      </c>
      <c r="G31" s="197"/>
      <c r="H31" s="197" t="e">
        <f>#REF!</f>
        <v>#REF!</v>
      </c>
      <c r="I31" s="40"/>
      <c r="J31" s="20">
        <v>3388174</v>
      </c>
      <c r="K31" s="40"/>
      <c r="L31" s="20">
        <v>4737823</v>
      </c>
      <c r="N31" s="384"/>
      <c r="Q31" s="36"/>
    </row>
    <row r="32" spans="1:18" s="34" customFormat="1" ht="23.5" customHeight="1">
      <c r="A32" s="29" t="s">
        <v>27</v>
      </c>
      <c r="B32" s="43"/>
      <c r="C32" s="198"/>
      <c r="D32" s="44">
        <f>SUM(D21:D31)</f>
        <v>2079102832</v>
      </c>
      <c r="E32" s="198"/>
      <c r="F32" s="44">
        <f>SUM(F21:F31)</f>
        <v>1723232723</v>
      </c>
      <c r="G32" s="198"/>
      <c r="H32" s="44" t="e">
        <f>SUM(H21:H31)</f>
        <v>#REF!</v>
      </c>
      <c r="I32" s="198"/>
      <c r="J32" s="44">
        <f>SUM(J21:J31)</f>
        <v>1777939683</v>
      </c>
      <c r="K32" s="198"/>
      <c r="L32" s="44">
        <f>SUM(L21:L31)</f>
        <v>1505666909</v>
      </c>
    </row>
    <row r="33" spans="1:14" s="3" customFormat="1" ht="23.5" customHeight="1">
      <c r="A33" s="1"/>
      <c r="B33" s="6"/>
      <c r="C33" s="196"/>
      <c r="D33" s="196"/>
      <c r="E33" s="196"/>
      <c r="F33" s="196"/>
      <c r="G33" s="196"/>
      <c r="H33" s="196"/>
      <c r="I33" s="35"/>
      <c r="J33" s="196"/>
      <c r="K33" s="196"/>
      <c r="L33" s="196"/>
    </row>
    <row r="34" spans="1:14" s="34" customFormat="1" ht="23.5" customHeight="1" thickBot="1">
      <c r="A34" s="29" t="s">
        <v>28</v>
      </c>
      <c r="B34" s="43"/>
      <c r="C34" s="32"/>
      <c r="D34" s="45">
        <f>+D18+D32</f>
        <v>2772458097</v>
      </c>
      <c r="E34" s="32"/>
      <c r="F34" s="45">
        <f>+F18+F32</f>
        <v>2261068120</v>
      </c>
      <c r="G34" s="32"/>
      <c r="H34" s="45" t="e">
        <f>+H18+H32</f>
        <v>#REF!</v>
      </c>
      <c r="I34" s="33"/>
      <c r="J34" s="45">
        <f>+J18+J32</f>
        <v>2248560948</v>
      </c>
      <c r="K34" s="32"/>
      <c r="L34" s="45">
        <f>+L18+L32</f>
        <v>1905115689</v>
      </c>
    </row>
    <row r="35" spans="1:14" s="34" customFormat="1" ht="16" customHeight="1" thickTop="1">
      <c r="A35" s="29"/>
      <c r="B35" s="43"/>
      <c r="C35" s="46"/>
      <c r="D35" s="46"/>
      <c r="E35" s="46"/>
      <c r="F35" s="46"/>
      <c r="G35" s="46"/>
      <c r="H35" s="46"/>
      <c r="I35" s="14"/>
      <c r="J35" s="46"/>
      <c r="K35" s="46"/>
      <c r="L35" s="46"/>
    </row>
    <row r="36" spans="1:14" ht="23.5" customHeight="1">
      <c r="A36" s="466" t="s">
        <v>199</v>
      </c>
      <c r="B36" s="466"/>
      <c r="C36" s="466"/>
      <c r="D36" s="466"/>
      <c r="E36" s="466"/>
      <c r="F36" s="466"/>
      <c r="G36" s="466"/>
      <c r="H36" s="466"/>
      <c r="I36" s="466"/>
      <c r="J36" s="459"/>
      <c r="K36" s="459"/>
      <c r="L36" s="459"/>
    </row>
    <row r="37" spans="1:14" ht="23.5" customHeight="1">
      <c r="A37" s="466" t="s">
        <v>1</v>
      </c>
      <c r="B37" s="466"/>
      <c r="C37" s="466"/>
      <c r="D37" s="466"/>
      <c r="E37" s="466"/>
      <c r="F37" s="466"/>
      <c r="G37" s="466"/>
      <c r="H37" s="466"/>
      <c r="I37" s="466"/>
      <c r="J37" s="459"/>
      <c r="K37" s="459"/>
      <c r="L37" s="459"/>
    </row>
    <row r="38" spans="1:14" ht="23.5" customHeight="1">
      <c r="C38" s="47"/>
      <c r="D38" s="47"/>
      <c r="E38" s="47"/>
      <c r="F38" s="47"/>
      <c r="G38" s="47"/>
      <c r="H38" s="47"/>
      <c r="I38" s="48"/>
      <c r="J38" s="47"/>
      <c r="K38" s="47"/>
      <c r="L38" s="47"/>
    </row>
    <row r="39" spans="1:14" ht="23.5" customHeight="1">
      <c r="A39" s="459"/>
      <c r="B39" s="43"/>
      <c r="C39" s="43"/>
      <c r="D39" s="464" t="s">
        <v>2</v>
      </c>
      <c r="E39" s="464"/>
      <c r="F39" s="464"/>
      <c r="G39" s="464"/>
      <c r="H39" s="464"/>
      <c r="I39" s="5"/>
      <c r="J39" s="464" t="s">
        <v>3</v>
      </c>
      <c r="K39" s="464"/>
      <c r="L39" s="464"/>
    </row>
    <row r="40" spans="1:14" ht="23.5" customHeight="1">
      <c r="C40" s="6"/>
      <c r="D40" s="467" t="s">
        <v>4</v>
      </c>
      <c r="E40" s="467"/>
      <c r="F40" s="467"/>
      <c r="G40" s="8"/>
      <c r="H40" s="460" t="s">
        <v>5</v>
      </c>
      <c r="I40" s="9"/>
      <c r="J40" s="467" t="s">
        <v>4</v>
      </c>
      <c r="K40" s="467"/>
      <c r="L40" s="467"/>
    </row>
    <row r="41" spans="1:14" ht="23.5" customHeight="1">
      <c r="A41" s="10" t="s">
        <v>29</v>
      </c>
      <c r="B41" s="11" t="s">
        <v>7</v>
      </c>
      <c r="C41" s="12"/>
      <c r="D41" s="12">
        <v>2563</v>
      </c>
      <c r="E41" s="12"/>
      <c r="F41" s="12">
        <v>2562</v>
      </c>
      <c r="G41" s="13"/>
      <c r="H41" s="12">
        <v>2560</v>
      </c>
      <c r="I41" s="9"/>
      <c r="J41" s="12">
        <v>2563</v>
      </c>
      <c r="K41" s="12"/>
      <c r="L41" s="12">
        <v>2562</v>
      </c>
    </row>
    <row r="42" spans="1:14" ht="23.5" customHeight="1">
      <c r="A42" s="459"/>
      <c r="C42" s="6"/>
      <c r="D42" s="465" t="s">
        <v>153</v>
      </c>
      <c r="E42" s="465"/>
      <c r="F42" s="465"/>
      <c r="G42" s="465"/>
      <c r="H42" s="465"/>
      <c r="I42" s="465"/>
      <c r="J42" s="465"/>
      <c r="K42" s="465"/>
      <c r="L42" s="465"/>
    </row>
    <row r="43" spans="1:14" ht="23.5" customHeight="1">
      <c r="A43" s="16" t="s">
        <v>30</v>
      </c>
      <c r="C43" s="17"/>
      <c r="D43" s="17"/>
      <c r="E43" s="17"/>
      <c r="F43" s="17"/>
      <c r="G43" s="17"/>
      <c r="H43" s="17"/>
      <c r="I43" s="15"/>
      <c r="J43" s="20"/>
      <c r="K43" s="17"/>
      <c r="L43" s="17"/>
    </row>
    <row r="44" spans="1:14" ht="23.5" customHeight="1">
      <c r="A44" s="1" t="s">
        <v>205</v>
      </c>
      <c r="B44" s="6">
        <v>14</v>
      </c>
      <c r="C44" s="49"/>
      <c r="D44" s="20">
        <v>241668755</v>
      </c>
      <c r="E44" s="49"/>
      <c r="F44" s="20">
        <v>92210737</v>
      </c>
      <c r="G44" s="49"/>
      <c r="H44" s="23"/>
      <c r="I44" s="28"/>
      <c r="J44" s="20">
        <v>200000000</v>
      </c>
      <c r="K44" s="49"/>
      <c r="L44" s="20">
        <v>78860000</v>
      </c>
      <c r="M44" s="195"/>
      <c r="N44" s="384"/>
    </row>
    <row r="45" spans="1:14" ht="23.5" customHeight="1">
      <c r="A45" s="199" t="s">
        <v>31</v>
      </c>
      <c r="B45" s="6">
        <v>5</v>
      </c>
      <c r="C45" s="49"/>
      <c r="D45" s="20">
        <v>181617811</v>
      </c>
      <c r="E45" s="49"/>
      <c r="F45" s="20">
        <f>185317796</f>
        <v>185317796</v>
      </c>
      <c r="G45" s="49"/>
      <c r="H45" s="23" t="e">
        <f>#REF!</f>
        <v>#REF!</v>
      </c>
      <c r="I45" s="28"/>
      <c r="J45" s="20">
        <v>98976548.000000015</v>
      </c>
      <c r="K45" s="49"/>
      <c r="L45" s="20">
        <v>122331230</v>
      </c>
      <c r="M45" s="195"/>
      <c r="N45" s="384"/>
    </row>
    <row r="46" spans="1:14" ht="23.5" customHeight="1">
      <c r="A46" s="26" t="s">
        <v>32</v>
      </c>
      <c r="B46" s="6" t="s">
        <v>201</v>
      </c>
      <c r="C46" s="200"/>
      <c r="D46" s="20">
        <v>108900634</v>
      </c>
      <c r="E46" s="200"/>
      <c r="F46" s="20">
        <v>276231859</v>
      </c>
      <c r="G46" s="200"/>
      <c r="H46" s="200" t="e">
        <f>#REF!</f>
        <v>#REF!</v>
      </c>
      <c r="I46" s="23"/>
      <c r="J46" s="20">
        <v>29550709</v>
      </c>
      <c r="K46" s="23"/>
      <c r="L46" s="20">
        <v>31704445</v>
      </c>
      <c r="M46" s="195"/>
      <c r="N46" s="384"/>
    </row>
    <row r="47" spans="1:14" ht="23.5" customHeight="1">
      <c r="A47" s="199" t="s">
        <v>210</v>
      </c>
      <c r="B47" s="6">
        <v>20</v>
      </c>
      <c r="C47" s="49"/>
      <c r="D47" s="20">
        <v>46168057</v>
      </c>
      <c r="E47" s="49"/>
      <c r="F47" s="20">
        <v>63655813</v>
      </c>
      <c r="G47" s="49"/>
      <c r="H47" s="23"/>
      <c r="I47" s="28"/>
      <c r="J47" s="20">
        <v>46168057</v>
      </c>
      <c r="K47" s="49"/>
      <c r="L47" s="20">
        <v>63655813</v>
      </c>
      <c r="M47" s="195"/>
      <c r="N47" s="384"/>
    </row>
    <row r="48" spans="1:14" ht="23.5" customHeight="1">
      <c r="A48" s="26" t="s">
        <v>243</v>
      </c>
      <c r="B48" s="19">
        <v>14</v>
      </c>
      <c r="C48" s="200"/>
      <c r="D48" s="20">
        <v>127007177</v>
      </c>
      <c r="E48" s="200"/>
      <c r="F48" s="20">
        <f>150720737-92210737</f>
        <v>58510000</v>
      </c>
      <c r="G48" s="200"/>
      <c r="H48" s="200"/>
      <c r="I48" s="23"/>
      <c r="J48" s="20">
        <v>59080000</v>
      </c>
      <c r="K48" s="23"/>
      <c r="L48" s="20">
        <f>107970000-78860000</f>
        <v>29110000</v>
      </c>
      <c r="M48" s="195"/>
      <c r="N48" s="384"/>
    </row>
    <row r="49" spans="1:17" ht="23.5" customHeight="1">
      <c r="A49" s="1" t="s">
        <v>33</v>
      </c>
      <c r="B49" s="6" t="s">
        <v>206</v>
      </c>
      <c r="C49" s="200"/>
      <c r="D49" s="20">
        <v>0</v>
      </c>
      <c r="E49" s="200"/>
      <c r="F49" s="20">
        <v>0</v>
      </c>
      <c r="G49" s="23"/>
      <c r="H49" s="23" t="e">
        <f>#REF!</f>
        <v>#REF!</v>
      </c>
      <c r="I49" s="23"/>
      <c r="J49" s="20">
        <v>63970000</v>
      </c>
      <c r="K49" s="23"/>
      <c r="L49" s="20">
        <v>63500000</v>
      </c>
      <c r="M49" s="195"/>
      <c r="N49" s="384"/>
    </row>
    <row r="50" spans="1:17" ht="23.5" customHeight="1">
      <c r="A50" s="38" t="s">
        <v>244</v>
      </c>
      <c r="C50" s="200"/>
      <c r="D50" s="20"/>
      <c r="E50" s="200"/>
      <c r="F50" s="20"/>
      <c r="G50" s="23"/>
      <c r="H50" s="23"/>
      <c r="I50" s="23"/>
      <c r="J50" s="20"/>
      <c r="K50" s="23"/>
      <c r="L50" s="20"/>
      <c r="M50" s="195"/>
      <c r="N50" s="384"/>
    </row>
    <row r="51" spans="1:17" ht="23.5" customHeight="1">
      <c r="A51" s="450" t="s">
        <v>245</v>
      </c>
      <c r="B51" s="19"/>
      <c r="C51" s="28"/>
      <c r="E51" s="28"/>
      <c r="G51" s="52"/>
      <c r="H51" s="28"/>
      <c r="I51" s="28"/>
      <c r="J51" s="20"/>
      <c r="K51" s="28"/>
      <c r="L51" s="28"/>
      <c r="M51" s="195"/>
      <c r="N51" s="384"/>
    </row>
    <row r="52" spans="1:17" ht="23.5" customHeight="1">
      <c r="A52" s="451" t="s">
        <v>246</v>
      </c>
      <c r="B52" s="19">
        <v>14</v>
      </c>
      <c r="C52" s="22"/>
      <c r="D52" s="20">
        <v>111731470</v>
      </c>
      <c r="E52" s="22"/>
      <c r="F52" s="20">
        <v>25069800</v>
      </c>
      <c r="G52" s="22"/>
      <c r="H52" s="22" t="e">
        <v>#REF!</v>
      </c>
      <c r="I52" s="23"/>
      <c r="J52" s="20">
        <v>10592278</v>
      </c>
      <c r="K52" s="23"/>
      <c r="L52" s="20">
        <v>3938119</v>
      </c>
      <c r="M52" s="195"/>
      <c r="N52" s="384"/>
    </row>
    <row r="53" spans="1:17" ht="23.5" customHeight="1">
      <c r="A53" s="199" t="s">
        <v>247</v>
      </c>
      <c r="C53" s="50"/>
      <c r="D53" s="20">
        <v>17763609</v>
      </c>
      <c r="E53" s="50"/>
      <c r="F53" s="20">
        <v>1778823</v>
      </c>
      <c r="G53" s="200"/>
      <c r="H53" s="50" t="e">
        <v>#REF!</v>
      </c>
      <c r="I53" s="23"/>
      <c r="J53" s="20">
        <v>17763609</v>
      </c>
      <c r="K53" s="23"/>
      <c r="L53" s="20">
        <v>1778823</v>
      </c>
      <c r="M53" s="195"/>
      <c r="N53" s="384"/>
    </row>
    <row r="54" spans="1:17" ht="23.5" customHeight="1">
      <c r="A54" s="1" t="s">
        <v>37</v>
      </c>
      <c r="B54" s="19"/>
      <c r="C54" s="22"/>
      <c r="D54" s="20">
        <v>7794861</v>
      </c>
      <c r="E54" s="22"/>
      <c r="F54" s="20">
        <v>8637880</v>
      </c>
      <c r="G54" s="22"/>
      <c r="H54" s="22" t="e">
        <f>#REF!</f>
        <v>#REF!</v>
      </c>
      <c r="I54" s="23"/>
      <c r="J54" s="20">
        <v>4082121</v>
      </c>
      <c r="K54" s="23"/>
      <c r="L54" s="57">
        <v>5638016</v>
      </c>
      <c r="M54" s="195"/>
      <c r="N54" s="384"/>
      <c r="Q54" s="65"/>
    </row>
    <row r="55" spans="1:17" s="29" customFormat="1" ht="23.5" customHeight="1">
      <c r="A55" s="29" t="s">
        <v>38</v>
      </c>
      <c r="B55" s="43"/>
      <c r="C55" s="54"/>
      <c r="D55" s="201">
        <f>SUM(D44:D54)</f>
        <v>842652374</v>
      </c>
      <c r="E55" s="54"/>
      <c r="F55" s="201">
        <f>SUM(F44:F54)</f>
        <v>711412708</v>
      </c>
      <c r="G55" s="54"/>
      <c r="H55" s="201" t="e">
        <f>SUM(H44:H54)</f>
        <v>#REF!</v>
      </c>
      <c r="I55" s="55"/>
      <c r="J55" s="201">
        <f>SUM(J44:J54)</f>
        <v>530183322</v>
      </c>
      <c r="K55" s="54"/>
      <c r="L55" s="201">
        <f>SUM(L44:L54)</f>
        <v>400516446</v>
      </c>
    </row>
    <row r="56" spans="1:17" ht="23.5" customHeight="1">
      <c r="C56" s="50"/>
      <c r="D56" s="50"/>
      <c r="E56" s="50"/>
      <c r="F56" s="50"/>
      <c r="G56" s="50"/>
      <c r="H56" s="50"/>
      <c r="I56" s="56"/>
      <c r="J56" s="50"/>
      <c r="K56" s="50"/>
      <c r="L56" s="50"/>
    </row>
    <row r="57" spans="1:17" s="29" customFormat="1" ht="23.5" customHeight="1">
      <c r="A57" s="16" t="s">
        <v>39</v>
      </c>
      <c r="C57" s="54"/>
      <c r="D57" s="54"/>
      <c r="E57" s="54"/>
      <c r="F57" s="54"/>
      <c r="G57" s="54"/>
      <c r="H57" s="54"/>
      <c r="I57" s="54"/>
      <c r="J57" s="54"/>
      <c r="K57" s="54"/>
      <c r="L57" s="54"/>
    </row>
    <row r="58" spans="1:17" s="29" customFormat="1" ht="23.5" customHeight="1">
      <c r="A58" s="199" t="s">
        <v>148</v>
      </c>
      <c r="B58" s="6">
        <v>14</v>
      </c>
      <c r="C58" s="200"/>
      <c r="D58" s="20">
        <v>127133613</v>
      </c>
      <c r="E58" s="200"/>
      <c r="F58" s="20">
        <v>23952867</v>
      </c>
      <c r="G58" s="54"/>
      <c r="H58" s="23"/>
      <c r="I58" s="23"/>
      <c r="J58" s="20">
        <v>120785934</v>
      </c>
      <c r="K58" s="23"/>
      <c r="L58" s="20">
        <v>0</v>
      </c>
      <c r="N58" s="384"/>
    </row>
    <row r="59" spans="1:17" s="29" customFormat="1" ht="23.5" customHeight="1">
      <c r="A59" s="199" t="s">
        <v>248</v>
      </c>
      <c r="B59" s="6">
        <v>14</v>
      </c>
      <c r="C59" s="200"/>
      <c r="D59" s="20">
        <v>255321095</v>
      </c>
      <c r="E59" s="200"/>
      <c r="F59" s="20">
        <v>58702908</v>
      </c>
      <c r="G59" s="54"/>
      <c r="H59" s="23" t="e">
        <f>#REF!</f>
        <v>#REF!</v>
      </c>
      <c r="I59" s="23"/>
      <c r="J59" s="20">
        <v>22584984</v>
      </c>
      <c r="K59" s="23"/>
      <c r="L59" s="20">
        <v>4238620</v>
      </c>
      <c r="N59" s="384"/>
    </row>
    <row r="60" spans="1:17" s="29" customFormat="1" ht="23.5" customHeight="1">
      <c r="A60" s="1" t="s">
        <v>177</v>
      </c>
      <c r="B60" s="6">
        <v>16</v>
      </c>
      <c r="C60" s="200"/>
      <c r="D60" s="20">
        <v>6521444</v>
      </c>
      <c r="E60" s="200"/>
      <c r="F60" s="20">
        <v>4075440</v>
      </c>
      <c r="G60" s="200"/>
      <c r="H60" s="23" t="e">
        <f>#REF!</f>
        <v>#REF!</v>
      </c>
      <c r="I60" s="23"/>
      <c r="J60" s="20">
        <v>4147599</v>
      </c>
      <c r="K60" s="23"/>
      <c r="L60" s="20">
        <v>2657573</v>
      </c>
      <c r="N60" s="384"/>
    </row>
    <row r="61" spans="1:17" s="29" customFormat="1" ht="23.5" customHeight="1">
      <c r="A61" s="1" t="s">
        <v>40</v>
      </c>
      <c r="B61" s="6"/>
      <c r="C61" s="200"/>
      <c r="D61" s="20">
        <v>6730711</v>
      </c>
      <c r="E61" s="200"/>
      <c r="F61" s="20">
        <v>9145696</v>
      </c>
      <c r="G61" s="200"/>
      <c r="H61" s="23" t="e">
        <f>#REF!</f>
        <v>#REF!</v>
      </c>
      <c r="I61" s="23"/>
      <c r="J61" s="23">
        <v>4220211</v>
      </c>
      <c r="K61" s="23"/>
      <c r="L61" s="23">
        <v>7883196</v>
      </c>
      <c r="N61" s="384"/>
      <c r="Q61" s="67"/>
    </row>
    <row r="62" spans="1:17" s="29" customFormat="1" ht="23.5" customHeight="1">
      <c r="A62" s="29" t="s">
        <v>41</v>
      </c>
      <c r="B62" s="43"/>
      <c r="C62" s="54"/>
      <c r="D62" s="201">
        <f>SUM(D58:D61)</f>
        <v>395706863</v>
      </c>
      <c r="E62" s="54"/>
      <c r="F62" s="201">
        <f>SUM(F58:F61)</f>
        <v>95876911</v>
      </c>
      <c r="G62" s="54"/>
      <c r="H62" s="201" t="e">
        <f>SUM(H59:H61)</f>
        <v>#REF!</v>
      </c>
      <c r="I62" s="55"/>
      <c r="J62" s="201">
        <f>SUM(J58:J61)</f>
        <v>151738728</v>
      </c>
      <c r="K62" s="54"/>
      <c r="L62" s="201">
        <f>SUM(L58:L61)</f>
        <v>14779389</v>
      </c>
    </row>
    <row r="63" spans="1:17" s="29" customFormat="1" ht="22">
      <c r="B63" s="43"/>
      <c r="C63" s="54"/>
      <c r="D63" s="54"/>
      <c r="E63" s="54"/>
      <c r="F63" s="54"/>
      <c r="G63" s="54"/>
      <c r="H63" s="54"/>
      <c r="I63" s="54"/>
      <c r="J63" s="54"/>
      <c r="K63" s="54"/>
      <c r="L63" s="54"/>
    </row>
    <row r="64" spans="1:17" s="29" customFormat="1" ht="23.5" customHeight="1">
      <c r="A64" s="29" t="s">
        <v>42</v>
      </c>
      <c r="B64" s="43"/>
      <c r="C64" s="54"/>
      <c r="D64" s="58">
        <f>D55+D62</f>
        <v>1238359237</v>
      </c>
      <c r="E64" s="54"/>
      <c r="F64" s="58">
        <f>F55+F62</f>
        <v>807289619</v>
      </c>
      <c r="G64" s="54"/>
      <c r="H64" s="58" t="e">
        <f>H55+H62</f>
        <v>#REF!</v>
      </c>
      <c r="I64" s="55"/>
      <c r="J64" s="58">
        <f>J55+J62</f>
        <v>681922050</v>
      </c>
      <c r="K64" s="54"/>
      <c r="L64" s="58">
        <f>L55+L62</f>
        <v>415295835</v>
      </c>
    </row>
    <row r="65" spans="1:18" s="29" customFormat="1" ht="23.5" customHeight="1">
      <c r="B65" s="43"/>
      <c r="C65" s="46"/>
      <c r="D65" s="46"/>
      <c r="E65" s="46"/>
      <c r="F65" s="46"/>
      <c r="G65" s="46"/>
      <c r="H65" s="46"/>
      <c r="I65" s="14"/>
      <c r="J65" s="46"/>
      <c r="K65" s="46"/>
      <c r="L65" s="46"/>
    </row>
    <row r="66" spans="1:18" ht="23.5" customHeight="1">
      <c r="A66" s="466" t="s">
        <v>199</v>
      </c>
      <c r="B66" s="466"/>
      <c r="C66" s="466"/>
      <c r="D66" s="466"/>
      <c r="E66" s="466"/>
      <c r="F66" s="466"/>
      <c r="G66" s="466"/>
      <c r="H66" s="466"/>
      <c r="I66" s="466"/>
      <c r="J66" s="459"/>
      <c r="K66" s="459"/>
      <c r="L66" s="459"/>
    </row>
    <row r="67" spans="1:18" ht="23.5" customHeight="1">
      <c r="A67" s="466" t="s">
        <v>1</v>
      </c>
      <c r="B67" s="466"/>
      <c r="C67" s="466"/>
      <c r="D67" s="466"/>
      <c r="E67" s="466"/>
      <c r="F67" s="466"/>
      <c r="G67" s="466"/>
      <c r="H67" s="466"/>
      <c r="I67" s="466"/>
      <c r="J67" s="459"/>
      <c r="K67" s="459"/>
      <c r="L67" s="459"/>
    </row>
    <row r="68" spans="1:18" ht="23.5" customHeight="1">
      <c r="C68" s="47"/>
      <c r="D68" s="47"/>
      <c r="E68" s="47"/>
      <c r="F68" s="47"/>
      <c r="G68" s="47"/>
      <c r="H68" s="47"/>
      <c r="I68" s="48"/>
      <c r="J68" s="47"/>
      <c r="K68" s="47"/>
      <c r="L68" s="47"/>
    </row>
    <row r="69" spans="1:18" ht="23.5" customHeight="1">
      <c r="A69" s="459"/>
      <c r="B69" s="43"/>
      <c r="C69" s="43"/>
      <c r="D69" s="464" t="s">
        <v>2</v>
      </c>
      <c r="E69" s="464"/>
      <c r="F69" s="464"/>
      <c r="G69" s="464"/>
      <c r="H69" s="464"/>
      <c r="I69" s="5"/>
      <c r="J69" s="464" t="s">
        <v>3</v>
      </c>
      <c r="K69" s="464"/>
      <c r="L69" s="464"/>
    </row>
    <row r="70" spans="1:18" ht="23.5" customHeight="1">
      <c r="A70" s="10"/>
      <c r="B70" s="11"/>
      <c r="C70" s="11"/>
      <c r="D70" s="467" t="s">
        <v>4</v>
      </c>
      <c r="E70" s="467"/>
      <c r="F70" s="467"/>
      <c r="G70" s="8"/>
      <c r="H70" s="460" t="s">
        <v>5</v>
      </c>
      <c r="I70" s="9"/>
      <c r="J70" s="467" t="s">
        <v>4</v>
      </c>
      <c r="K70" s="467"/>
      <c r="L70" s="467"/>
    </row>
    <row r="71" spans="1:18" ht="23.5" customHeight="1">
      <c r="A71" s="10" t="s">
        <v>29</v>
      </c>
      <c r="B71" s="11" t="s">
        <v>7</v>
      </c>
      <c r="C71" s="12"/>
      <c r="D71" s="12">
        <v>2563</v>
      </c>
      <c r="E71" s="12"/>
      <c r="F71" s="12">
        <v>2562</v>
      </c>
      <c r="G71" s="13"/>
      <c r="H71" s="12">
        <v>2560</v>
      </c>
      <c r="I71" s="9"/>
      <c r="J71" s="12">
        <v>2563</v>
      </c>
      <c r="K71" s="12"/>
      <c r="L71" s="12">
        <v>2562</v>
      </c>
    </row>
    <row r="72" spans="1:18" ht="23.5" customHeight="1">
      <c r="A72" s="459"/>
      <c r="C72" s="6"/>
      <c r="D72" s="465" t="s">
        <v>153</v>
      </c>
      <c r="E72" s="465"/>
      <c r="F72" s="465"/>
      <c r="G72" s="465"/>
      <c r="H72" s="465"/>
      <c r="I72" s="465"/>
      <c r="J72" s="465"/>
      <c r="K72" s="465"/>
      <c r="L72" s="465"/>
    </row>
    <row r="73" spans="1:18" ht="23.5" customHeight="1">
      <c r="A73" s="16" t="s">
        <v>43</v>
      </c>
      <c r="C73" s="195"/>
      <c r="D73" s="195"/>
      <c r="E73" s="195"/>
      <c r="F73" s="195"/>
      <c r="G73" s="37"/>
      <c r="H73" s="195"/>
      <c r="I73" s="195"/>
      <c r="J73" s="195"/>
      <c r="K73" s="195"/>
      <c r="L73" s="195"/>
      <c r="M73" s="60"/>
    </row>
    <row r="74" spans="1:18" ht="23.5" customHeight="1">
      <c r="A74" s="199" t="s">
        <v>44</v>
      </c>
      <c r="B74" s="6">
        <v>17</v>
      </c>
      <c r="C74" s="195"/>
      <c r="D74" s="195"/>
      <c r="E74" s="195"/>
      <c r="F74" s="195"/>
      <c r="G74" s="37"/>
      <c r="H74" s="195"/>
      <c r="I74" s="195"/>
      <c r="J74" s="195"/>
      <c r="K74" s="195"/>
      <c r="L74" s="195"/>
      <c r="M74" s="60"/>
    </row>
    <row r="75" spans="1:18" ht="23.5" customHeight="1" thickBot="1">
      <c r="A75" s="1" t="s">
        <v>45</v>
      </c>
      <c r="C75" s="197"/>
      <c r="D75" s="354">
        <v>1050000000</v>
      </c>
      <c r="E75" s="197"/>
      <c r="F75" s="354">
        <v>1050000000</v>
      </c>
      <c r="G75" s="197"/>
      <c r="H75" s="61">
        <v>200000</v>
      </c>
      <c r="I75" s="40"/>
      <c r="J75" s="354">
        <v>1050000000</v>
      </c>
      <c r="K75" s="40"/>
      <c r="L75" s="354">
        <v>1050000000</v>
      </c>
    </row>
    <row r="76" spans="1:18" ht="23.5" customHeight="1" thickTop="1">
      <c r="A76" s="1" t="s">
        <v>46</v>
      </c>
      <c r="C76" s="197"/>
      <c r="D76" s="40">
        <v>1005000000</v>
      </c>
      <c r="E76" s="197"/>
      <c r="F76" s="40">
        <v>887982700</v>
      </c>
      <c r="G76" s="197"/>
      <c r="H76" s="40">
        <v>200000</v>
      </c>
      <c r="I76" s="40"/>
      <c r="J76" s="40">
        <v>1005000000</v>
      </c>
      <c r="K76" s="40"/>
      <c r="L76" s="40">
        <v>887982700</v>
      </c>
    </row>
    <row r="77" spans="1:18" ht="23.5" customHeight="1">
      <c r="A77" s="199" t="s">
        <v>47</v>
      </c>
      <c r="B77" s="6">
        <v>17</v>
      </c>
      <c r="C77" s="197"/>
      <c r="D77" s="20">
        <v>348596521</v>
      </c>
      <c r="E77" s="197"/>
      <c r="F77" s="20">
        <v>187228375</v>
      </c>
      <c r="G77" s="197"/>
      <c r="H77" s="40">
        <v>0</v>
      </c>
      <c r="I77" s="40"/>
      <c r="J77" s="40">
        <v>348596521</v>
      </c>
      <c r="K77" s="40"/>
      <c r="L77" s="20">
        <v>187228375</v>
      </c>
    </row>
    <row r="78" spans="1:18" ht="23.5" customHeight="1">
      <c r="A78" s="199" t="s">
        <v>49</v>
      </c>
      <c r="B78" s="6">
        <v>19</v>
      </c>
      <c r="C78" s="196"/>
      <c r="D78" s="196">
        <v>-42011799</v>
      </c>
      <c r="E78" s="196"/>
      <c r="F78" s="196">
        <v>-42011799</v>
      </c>
      <c r="G78" s="196"/>
      <c r="H78" s="40"/>
      <c r="I78" s="40"/>
      <c r="J78" s="40">
        <v>0</v>
      </c>
      <c r="K78" s="40"/>
      <c r="L78" s="40">
        <v>0</v>
      </c>
    </row>
    <row r="79" spans="1:18" ht="23.5" customHeight="1">
      <c r="A79" s="199" t="s">
        <v>178</v>
      </c>
      <c r="B79" s="6">
        <v>18</v>
      </c>
      <c r="C79" s="196"/>
      <c r="D79" s="196">
        <v>18009625</v>
      </c>
      <c r="E79" s="196"/>
      <c r="F79" s="196">
        <v>7149366</v>
      </c>
      <c r="G79" s="196"/>
      <c r="H79" s="40"/>
      <c r="I79" s="40"/>
      <c r="J79" s="40">
        <v>18009625</v>
      </c>
      <c r="K79" s="40"/>
      <c r="L79" s="40">
        <v>7149366</v>
      </c>
      <c r="Q79" s="65"/>
    </row>
    <row r="80" spans="1:18" ht="23.5" customHeight="1">
      <c r="A80" s="199" t="s">
        <v>48</v>
      </c>
      <c r="C80" s="196"/>
      <c r="D80" s="196"/>
      <c r="E80" s="196"/>
      <c r="F80" s="196"/>
      <c r="G80" s="196"/>
      <c r="H80" s="40" t="e">
        <f>#REF!</f>
        <v>#REF!</v>
      </c>
      <c r="I80" s="40"/>
      <c r="K80" s="40"/>
      <c r="Q80" s="442"/>
      <c r="R80" s="442"/>
    </row>
    <row r="81" spans="1:20" ht="23.5" customHeight="1">
      <c r="A81" s="199" t="s">
        <v>165</v>
      </c>
      <c r="C81" s="196"/>
      <c r="D81" s="196"/>
      <c r="E81" s="196"/>
      <c r="F81" s="196"/>
      <c r="G81" s="196"/>
      <c r="H81" s="40"/>
      <c r="I81" s="40"/>
      <c r="J81" s="40"/>
      <c r="K81" s="40"/>
      <c r="L81" s="40"/>
      <c r="Q81" s="177"/>
      <c r="R81" s="443"/>
    </row>
    <row r="82" spans="1:20" ht="23.5" customHeight="1">
      <c r="A82" s="199" t="s">
        <v>166</v>
      </c>
      <c r="B82" s="6">
        <v>19</v>
      </c>
      <c r="C82" s="196"/>
      <c r="D82" s="196">
        <f>13700000+100000</f>
        <v>13800000</v>
      </c>
      <c r="E82" s="196"/>
      <c r="F82" s="196">
        <v>8218152</v>
      </c>
      <c r="G82" s="196"/>
      <c r="H82" s="40"/>
      <c r="I82" s="40"/>
      <c r="J82" s="40">
        <f>13700000+100000</f>
        <v>13800000</v>
      </c>
      <c r="K82" s="40"/>
      <c r="L82" s="40">
        <v>8218152</v>
      </c>
      <c r="Q82" s="65"/>
      <c r="R82" s="442"/>
      <c r="T82" s="442"/>
    </row>
    <row r="83" spans="1:20" ht="23.5" customHeight="1">
      <c r="A83" s="199" t="s">
        <v>249</v>
      </c>
      <c r="C83" s="196"/>
      <c r="D83" s="196">
        <f>139565194-100000</f>
        <v>139465194</v>
      </c>
      <c r="E83" s="196"/>
      <c r="F83" s="196">
        <f>370234200</f>
        <v>370234200</v>
      </c>
      <c r="G83" s="196"/>
      <c r="H83" s="40"/>
      <c r="I83" s="40"/>
      <c r="J83" s="40">
        <f>181332752-100000</f>
        <v>181232752</v>
      </c>
      <c r="K83" s="40"/>
      <c r="L83" s="40">
        <v>399241261</v>
      </c>
      <c r="Q83" s="65"/>
      <c r="R83" s="65"/>
      <c r="T83" s="442"/>
    </row>
    <row r="84" spans="1:20" ht="23.5" customHeight="1">
      <c r="A84" s="29" t="s">
        <v>51</v>
      </c>
      <c r="C84" s="196"/>
      <c r="D84" s="399">
        <f>SUM(D76:D83)</f>
        <v>1482859541</v>
      </c>
      <c r="E84" s="196"/>
      <c r="F84" s="399">
        <f>SUM(F76:F83)</f>
        <v>1418800994</v>
      </c>
      <c r="G84" s="196"/>
      <c r="H84" s="399" t="e">
        <f>SUM(H76:H83)</f>
        <v>#REF!</v>
      </c>
      <c r="I84" s="40"/>
      <c r="J84" s="399">
        <f>SUM(J76:J83)</f>
        <v>1566638898</v>
      </c>
      <c r="K84" s="40"/>
      <c r="L84" s="399">
        <f>SUM(L76:L83)</f>
        <v>1489819854</v>
      </c>
      <c r="R84" s="442"/>
      <c r="T84" s="442"/>
    </row>
    <row r="85" spans="1:20" ht="23.5" customHeight="1">
      <c r="A85" s="64" t="s">
        <v>52</v>
      </c>
      <c r="C85" s="196"/>
      <c r="D85" s="196">
        <v>51239319</v>
      </c>
      <c r="E85" s="196"/>
      <c r="F85" s="196">
        <v>34977507</v>
      </c>
      <c r="G85" s="196"/>
      <c r="H85" s="196">
        <v>0</v>
      </c>
      <c r="I85" s="196"/>
      <c r="J85" s="402">
        <v>0</v>
      </c>
      <c r="K85" s="196"/>
      <c r="L85" s="402">
        <v>0</v>
      </c>
      <c r="Q85" s="65"/>
      <c r="R85" s="442"/>
      <c r="T85" s="442"/>
    </row>
    <row r="86" spans="1:20" ht="23.5" customHeight="1">
      <c r="A86" s="29" t="s">
        <v>53</v>
      </c>
      <c r="C86" s="198"/>
      <c r="D86" s="44">
        <f>SUM(D84,D85:D85)</f>
        <v>1534098860</v>
      </c>
      <c r="E86" s="198"/>
      <c r="F86" s="44">
        <f>SUM(F84,F85:F85)</f>
        <v>1453778501</v>
      </c>
      <c r="G86" s="198"/>
      <c r="H86" s="44" t="e">
        <f>SUM(H84,H85)</f>
        <v>#REF!</v>
      </c>
      <c r="I86" s="198"/>
      <c r="J86" s="44">
        <f>SUM(J84,J85:J85)</f>
        <v>1566638898</v>
      </c>
      <c r="K86" s="198"/>
      <c r="L86" s="44">
        <f>SUM(L84,L85:L85)</f>
        <v>1489819854</v>
      </c>
      <c r="R86" s="442"/>
      <c r="T86" s="442"/>
    </row>
    <row r="87" spans="1:20" ht="23.5" customHeight="1">
      <c r="C87" s="65"/>
      <c r="D87" s="65"/>
      <c r="E87" s="65"/>
      <c r="F87" s="65"/>
      <c r="G87" s="36"/>
      <c r="H87" s="65"/>
      <c r="I87" s="65"/>
      <c r="J87" s="65"/>
      <c r="K87" s="65"/>
      <c r="L87" s="65"/>
      <c r="Q87" s="65"/>
    </row>
    <row r="88" spans="1:20" s="29" customFormat="1" ht="23.5" customHeight="1" thickBot="1">
      <c r="A88" s="29" t="s">
        <v>54</v>
      </c>
      <c r="B88" s="43"/>
      <c r="C88" s="198"/>
      <c r="D88" s="66">
        <f>+D64+D86</f>
        <v>2772458097</v>
      </c>
      <c r="E88" s="198"/>
      <c r="F88" s="66">
        <f>+F64+F86</f>
        <v>2261068120</v>
      </c>
      <c r="G88" s="198"/>
      <c r="H88" s="66" t="e">
        <f>+H64+H86</f>
        <v>#REF!</v>
      </c>
      <c r="I88" s="67"/>
      <c r="J88" s="66">
        <f>+J64+J86</f>
        <v>2248560948</v>
      </c>
      <c r="K88" s="198"/>
      <c r="L88" s="66">
        <f>+L64+L86</f>
        <v>1905115689</v>
      </c>
      <c r="M88" s="366"/>
      <c r="Q88" s="366"/>
      <c r="R88" s="401"/>
    </row>
    <row r="89" spans="1:20" s="68" customFormat="1" ht="13.5" customHeight="1" thickTop="1">
      <c r="B89" s="69"/>
      <c r="C89" s="46"/>
      <c r="D89" s="46"/>
      <c r="E89" s="46"/>
      <c r="F89" s="46"/>
      <c r="G89" s="70"/>
      <c r="H89" s="46"/>
      <c r="I89" s="70"/>
      <c r="J89" s="71"/>
      <c r="K89" s="71"/>
      <c r="L89" s="71"/>
    </row>
    <row r="90" spans="1:20" ht="23.5" customHeight="1">
      <c r="C90" s="177"/>
      <c r="D90" s="177">
        <f>D88-D34</f>
        <v>0</v>
      </c>
      <c r="E90" s="177"/>
      <c r="F90" s="177">
        <f>F88-F34</f>
        <v>0</v>
      </c>
      <c r="G90" s="178"/>
      <c r="H90" s="177" t="e">
        <f>H88-H34</f>
        <v>#REF!</v>
      </c>
      <c r="I90" s="177"/>
      <c r="J90" s="177">
        <f>J88-J34</f>
        <v>0</v>
      </c>
      <c r="K90" s="177"/>
      <c r="L90" s="177">
        <f>L88-L34</f>
        <v>0</v>
      </c>
    </row>
    <row r="91" spans="1:20" ht="23.5" customHeight="1">
      <c r="I91" s="73"/>
      <c r="J91" s="179"/>
    </row>
    <row r="92" spans="1:20" ht="23.5" customHeight="1">
      <c r="I92" s="73"/>
    </row>
    <row r="93" spans="1:20" ht="23.5" customHeight="1">
      <c r="I93" s="73"/>
    </row>
    <row r="94" spans="1:20" ht="23.5" customHeight="1">
      <c r="I94" s="73"/>
    </row>
    <row r="95" spans="1:20" ht="23.5" customHeight="1">
      <c r="I95" s="73"/>
    </row>
    <row r="96" spans="1:20" ht="23.5" customHeight="1">
      <c r="I96" s="73"/>
    </row>
    <row r="97" spans="9:9" ht="23.5" customHeight="1">
      <c r="I97" s="73"/>
    </row>
    <row r="98" spans="9:9" ht="23.5" customHeight="1">
      <c r="I98" s="73"/>
    </row>
    <row r="99" spans="9:9" ht="23.5" customHeight="1">
      <c r="I99" s="73"/>
    </row>
    <row r="100" spans="9:9" ht="23.5" customHeight="1">
      <c r="I100" s="73"/>
    </row>
    <row r="101" spans="9:9" ht="23.5" customHeight="1">
      <c r="I101" s="73"/>
    </row>
    <row r="102" spans="9:9" ht="23.5" customHeight="1">
      <c r="I102" s="73"/>
    </row>
    <row r="103" spans="9:9" ht="23.5" customHeight="1">
      <c r="I103" s="73"/>
    </row>
    <row r="104" spans="9:9" ht="23.5" customHeight="1">
      <c r="I104" s="73"/>
    </row>
    <row r="105" spans="9:9" ht="23.5" customHeight="1">
      <c r="I105" s="73"/>
    </row>
    <row r="106" spans="9:9" ht="23.5" customHeight="1">
      <c r="I106" s="73"/>
    </row>
    <row r="107" spans="9:9" ht="23.5" customHeight="1">
      <c r="I107" s="73"/>
    </row>
    <row r="108" spans="9:9" ht="23.5" customHeight="1">
      <c r="I108" s="73"/>
    </row>
    <row r="109" spans="9:9" ht="23.5" customHeight="1">
      <c r="I109" s="73"/>
    </row>
    <row r="110" spans="9:9" ht="23.5" customHeight="1">
      <c r="I110" s="73"/>
    </row>
    <row r="111" spans="9:9" ht="23.5" customHeight="1">
      <c r="I111" s="73"/>
    </row>
    <row r="112" spans="9:9" ht="23.5" customHeight="1">
      <c r="I112" s="73"/>
    </row>
    <row r="113" spans="9:9" ht="23.5" customHeight="1">
      <c r="I113" s="73"/>
    </row>
    <row r="114" spans="9:9" ht="23.5" customHeight="1">
      <c r="I114" s="73"/>
    </row>
    <row r="115" spans="9:9" ht="23.5" customHeight="1">
      <c r="I115" s="73"/>
    </row>
    <row r="116" spans="9:9" ht="23.5" customHeight="1">
      <c r="I116" s="73"/>
    </row>
    <row r="117" spans="9:9" ht="23.5" customHeight="1">
      <c r="I117" s="73"/>
    </row>
    <row r="118" spans="9:9" ht="23.5" customHeight="1">
      <c r="I118" s="73"/>
    </row>
    <row r="119" spans="9:9" ht="23.5" customHeight="1">
      <c r="I119" s="73"/>
    </row>
    <row r="120" spans="9:9" ht="23.5" customHeight="1">
      <c r="I120" s="73"/>
    </row>
    <row r="121" spans="9:9" ht="23.5" customHeight="1">
      <c r="I121" s="73"/>
    </row>
    <row r="122" spans="9:9" ht="23.5" customHeight="1">
      <c r="I122" s="73"/>
    </row>
    <row r="123" spans="9:9" ht="23.5" customHeight="1">
      <c r="I123" s="73"/>
    </row>
    <row r="124" spans="9:9" ht="23.5" customHeight="1">
      <c r="I124" s="73"/>
    </row>
    <row r="125" spans="9:9" ht="23.5" customHeight="1">
      <c r="I125" s="73"/>
    </row>
    <row r="126" spans="9:9" ht="23.5" customHeight="1">
      <c r="I126" s="73"/>
    </row>
    <row r="127" spans="9:9" ht="23.5" customHeight="1">
      <c r="I127" s="73"/>
    </row>
    <row r="128" spans="9:9" ht="23.5" customHeight="1">
      <c r="I128" s="73"/>
    </row>
    <row r="129" spans="9:9" ht="23.5" customHeight="1">
      <c r="I129" s="73"/>
    </row>
    <row r="130" spans="9:9" ht="23.5" customHeight="1">
      <c r="I130" s="73"/>
    </row>
    <row r="131" spans="9:9" ht="23.5" customHeight="1">
      <c r="I131" s="73"/>
    </row>
    <row r="132" spans="9:9" ht="23.5" customHeight="1">
      <c r="I132" s="73"/>
    </row>
    <row r="133" spans="9:9" ht="23.5" customHeight="1">
      <c r="I133" s="73"/>
    </row>
    <row r="134" spans="9:9" ht="23.5" customHeight="1">
      <c r="I134" s="73"/>
    </row>
    <row r="135" spans="9:9" ht="23.5" customHeight="1">
      <c r="I135" s="73"/>
    </row>
    <row r="136" spans="9:9" ht="23.5" customHeight="1">
      <c r="I136" s="73"/>
    </row>
    <row r="137" spans="9:9" ht="23.5" customHeight="1">
      <c r="I137" s="73"/>
    </row>
    <row r="138" spans="9:9" ht="23.5" customHeight="1">
      <c r="I138" s="73"/>
    </row>
    <row r="139" spans="9:9" ht="23.5" customHeight="1">
      <c r="I139" s="73"/>
    </row>
    <row r="140" spans="9:9" ht="23.5" customHeight="1">
      <c r="I140" s="73"/>
    </row>
    <row r="141" spans="9:9" ht="23.5" customHeight="1">
      <c r="I141" s="73"/>
    </row>
    <row r="142" spans="9:9" ht="23.5" customHeight="1">
      <c r="I142" s="73"/>
    </row>
    <row r="143" spans="9:9" ht="23.5" customHeight="1">
      <c r="I143" s="73"/>
    </row>
    <row r="144" spans="9:9" ht="23.5" customHeight="1">
      <c r="I144" s="73"/>
    </row>
    <row r="145" spans="9:9" ht="23.5" customHeight="1">
      <c r="I145" s="73"/>
    </row>
    <row r="146" spans="9:9" ht="23.5" customHeight="1">
      <c r="I146" s="73"/>
    </row>
    <row r="147" spans="9:9" ht="23.5" customHeight="1">
      <c r="I147" s="73"/>
    </row>
    <row r="148" spans="9:9" ht="23.5" customHeight="1">
      <c r="I148" s="73"/>
    </row>
    <row r="149" spans="9:9" ht="23.5" customHeight="1">
      <c r="I149" s="73"/>
    </row>
    <row r="150" spans="9:9" ht="23.5" customHeight="1">
      <c r="I150" s="73"/>
    </row>
    <row r="151" spans="9:9" ht="23.5" customHeight="1">
      <c r="I151" s="73"/>
    </row>
    <row r="152" spans="9:9" ht="23.5" customHeight="1">
      <c r="I152" s="73"/>
    </row>
    <row r="153" spans="9:9" ht="23.5" customHeight="1">
      <c r="I153" s="73"/>
    </row>
    <row r="154" spans="9:9" ht="23.5" customHeight="1">
      <c r="I154" s="73"/>
    </row>
    <row r="155" spans="9:9" ht="23.5" customHeight="1">
      <c r="I155" s="73"/>
    </row>
    <row r="156" spans="9:9" ht="23.5" customHeight="1">
      <c r="I156" s="73"/>
    </row>
    <row r="157" spans="9:9" ht="23.5" customHeight="1">
      <c r="I157" s="73"/>
    </row>
    <row r="158" spans="9:9" ht="23.5" customHeight="1">
      <c r="I158" s="73"/>
    </row>
    <row r="159" spans="9:9" ht="23.5" customHeight="1">
      <c r="I159" s="73"/>
    </row>
    <row r="160" spans="9:9" ht="23.5" customHeight="1">
      <c r="I160" s="73"/>
    </row>
    <row r="161" spans="9:9" ht="23.5" customHeight="1">
      <c r="I161" s="73"/>
    </row>
    <row r="162" spans="9:9" ht="23.5" customHeight="1">
      <c r="I162" s="73"/>
    </row>
    <row r="163" spans="9:9" ht="23.5" customHeight="1">
      <c r="I163" s="73"/>
    </row>
    <row r="164" spans="9:9" ht="23.5" customHeight="1">
      <c r="I164" s="73"/>
    </row>
    <row r="165" spans="9:9" ht="23.5" customHeight="1">
      <c r="I165" s="73"/>
    </row>
    <row r="166" spans="9:9" ht="23.5" customHeight="1">
      <c r="I166" s="73"/>
    </row>
    <row r="167" spans="9:9" ht="23.5" customHeight="1">
      <c r="I167" s="73"/>
    </row>
    <row r="168" spans="9:9" ht="23.5" customHeight="1">
      <c r="I168" s="73"/>
    </row>
    <row r="169" spans="9:9" ht="23.5" customHeight="1">
      <c r="I169" s="73"/>
    </row>
    <row r="170" spans="9:9" ht="23.5" customHeight="1">
      <c r="I170" s="73"/>
    </row>
    <row r="171" spans="9:9" ht="23.5" customHeight="1">
      <c r="I171" s="73"/>
    </row>
    <row r="172" spans="9:9" ht="23.5" customHeight="1">
      <c r="I172" s="73"/>
    </row>
    <row r="173" spans="9:9" ht="23.5" customHeight="1">
      <c r="I173" s="73"/>
    </row>
    <row r="174" spans="9:9" ht="23.5" customHeight="1">
      <c r="I174" s="73"/>
    </row>
    <row r="175" spans="9:9" ht="23.5" customHeight="1">
      <c r="I175" s="73"/>
    </row>
    <row r="176" spans="9:9" ht="23.5" customHeight="1">
      <c r="I176" s="73"/>
    </row>
    <row r="177" spans="9:9" ht="23.5" customHeight="1">
      <c r="I177" s="73"/>
    </row>
    <row r="178" spans="9:9" ht="23.5" customHeight="1">
      <c r="I178" s="73"/>
    </row>
    <row r="179" spans="9:9" ht="23.5" customHeight="1">
      <c r="I179" s="73"/>
    </row>
    <row r="180" spans="9:9" ht="23.5" customHeight="1">
      <c r="I180" s="73"/>
    </row>
    <row r="181" spans="9:9" ht="23.5" customHeight="1">
      <c r="I181" s="73"/>
    </row>
    <row r="182" spans="9:9" ht="23.5" customHeight="1">
      <c r="I182" s="73"/>
    </row>
    <row r="183" spans="9:9" ht="23.5" customHeight="1">
      <c r="I183" s="73"/>
    </row>
    <row r="184" spans="9:9" ht="23.5" customHeight="1">
      <c r="I184" s="73"/>
    </row>
    <row r="185" spans="9:9" ht="23.5" customHeight="1">
      <c r="I185" s="73"/>
    </row>
    <row r="186" spans="9:9" ht="23.5" customHeight="1">
      <c r="I186" s="73"/>
    </row>
    <row r="187" spans="9:9" ht="23.5" customHeight="1">
      <c r="I187" s="73"/>
    </row>
    <row r="188" spans="9:9" ht="23.5" customHeight="1">
      <c r="I188" s="73"/>
    </row>
    <row r="189" spans="9:9" ht="23.5" customHeight="1">
      <c r="I189" s="73"/>
    </row>
    <row r="190" spans="9:9" ht="23.5" customHeight="1">
      <c r="I190" s="73"/>
    </row>
    <row r="191" spans="9:9" ht="23.5" customHeight="1">
      <c r="I191" s="73"/>
    </row>
    <row r="192" spans="9:9" ht="23.5" customHeight="1">
      <c r="I192" s="73"/>
    </row>
    <row r="193" spans="9:9" ht="23.5" customHeight="1">
      <c r="I193" s="73"/>
    </row>
    <row r="194" spans="9:9" ht="23.5" customHeight="1">
      <c r="I194" s="73"/>
    </row>
    <row r="195" spans="9:9" ht="23.5" customHeight="1">
      <c r="I195" s="73"/>
    </row>
    <row r="196" spans="9:9" ht="23.5" customHeight="1">
      <c r="I196" s="73"/>
    </row>
    <row r="197" spans="9:9" ht="23.5" customHeight="1">
      <c r="I197" s="73"/>
    </row>
    <row r="198" spans="9:9" ht="23.5" customHeight="1">
      <c r="I198" s="73"/>
    </row>
    <row r="199" spans="9:9" ht="23.5" customHeight="1">
      <c r="I199" s="73"/>
    </row>
    <row r="200" spans="9:9" ht="23.5" customHeight="1">
      <c r="I200" s="73"/>
    </row>
    <row r="201" spans="9:9" ht="23.5" customHeight="1">
      <c r="I201" s="73"/>
    </row>
    <row r="202" spans="9:9" ht="23.5" customHeight="1">
      <c r="I202" s="73"/>
    </row>
    <row r="203" spans="9:9" ht="23.5" customHeight="1">
      <c r="I203" s="73"/>
    </row>
    <row r="204" spans="9:9" ht="23.5" customHeight="1">
      <c r="I204" s="73"/>
    </row>
    <row r="205" spans="9:9" ht="23.5" customHeight="1">
      <c r="I205" s="73"/>
    </row>
    <row r="206" spans="9:9" ht="23.5" customHeight="1">
      <c r="I206" s="73"/>
    </row>
    <row r="207" spans="9:9" ht="23.5" customHeight="1">
      <c r="I207" s="73"/>
    </row>
    <row r="208" spans="9:9" ht="23.5" customHeight="1">
      <c r="I208" s="73"/>
    </row>
    <row r="209" spans="9:9" ht="23.5" customHeight="1">
      <c r="I209" s="73"/>
    </row>
    <row r="210" spans="9:9" ht="23.5" customHeight="1">
      <c r="I210" s="73"/>
    </row>
    <row r="211" spans="9:9" ht="23.5" customHeight="1">
      <c r="I211" s="73"/>
    </row>
    <row r="212" spans="9:9" ht="23.5" customHeight="1">
      <c r="I212" s="73"/>
    </row>
    <row r="213" spans="9:9" ht="23.5" customHeight="1">
      <c r="I213" s="73"/>
    </row>
    <row r="214" spans="9:9" ht="23.5" customHeight="1">
      <c r="I214" s="73"/>
    </row>
    <row r="215" spans="9:9" ht="23.5" customHeight="1">
      <c r="I215" s="73"/>
    </row>
    <row r="216" spans="9:9" ht="23.5" customHeight="1">
      <c r="I216" s="73"/>
    </row>
    <row r="217" spans="9:9" ht="23.5" customHeight="1">
      <c r="I217" s="73"/>
    </row>
    <row r="218" spans="9:9" ht="23.5" customHeight="1">
      <c r="I218" s="73"/>
    </row>
    <row r="219" spans="9:9" ht="23.5" customHeight="1">
      <c r="I219" s="73"/>
    </row>
    <row r="220" spans="9:9" ht="23.5" customHeight="1">
      <c r="I220" s="73"/>
    </row>
    <row r="221" spans="9:9" ht="23.5" customHeight="1">
      <c r="I221" s="73"/>
    </row>
    <row r="222" spans="9:9" ht="23.5" customHeight="1">
      <c r="I222" s="73"/>
    </row>
    <row r="223" spans="9:9" ht="23.5" customHeight="1">
      <c r="I223" s="73"/>
    </row>
    <row r="224" spans="9:9" ht="23.5" customHeight="1">
      <c r="I224" s="73"/>
    </row>
    <row r="225" spans="9:9" ht="23.5" customHeight="1">
      <c r="I225" s="73"/>
    </row>
    <row r="226" spans="9:9" ht="23.5" customHeight="1">
      <c r="I226" s="73"/>
    </row>
    <row r="227" spans="9:9" ht="23.5" customHeight="1">
      <c r="I227" s="73"/>
    </row>
    <row r="228" spans="9:9" ht="23.5" customHeight="1">
      <c r="I228" s="73"/>
    </row>
    <row r="229" spans="9:9" ht="23.5" customHeight="1">
      <c r="I229" s="73"/>
    </row>
    <row r="230" spans="9:9" ht="23.5" customHeight="1">
      <c r="I230" s="73"/>
    </row>
    <row r="231" spans="9:9" ht="23.5" customHeight="1">
      <c r="I231" s="73"/>
    </row>
    <row r="232" spans="9:9" ht="23.5" customHeight="1">
      <c r="I232" s="73"/>
    </row>
    <row r="233" spans="9:9" ht="23.5" customHeight="1">
      <c r="I233" s="73"/>
    </row>
    <row r="234" spans="9:9" ht="23.5" customHeight="1">
      <c r="I234" s="73"/>
    </row>
    <row r="235" spans="9:9" ht="23.5" customHeight="1">
      <c r="I235" s="73"/>
    </row>
    <row r="236" spans="9:9" ht="23.5" customHeight="1">
      <c r="I236" s="73"/>
    </row>
    <row r="237" spans="9:9" ht="23.5" customHeight="1">
      <c r="I237" s="73"/>
    </row>
    <row r="238" spans="9:9" ht="23.5" customHeight="1">
      <c r="I238" s="73"/>
    </row>
    <row r="239" spans="9:9" ht="23.5" customHeight="1">
      <c r="I239" s="73"/>
    </row>
    <row r="240" spans="9:9" ht="23.5" customHeight="1">
      <c r="I240" s="73"/>
    </row>
    <row r="241" spans="9:9" ht="23.5" customHeight="1">
      <c r="I241" s="73"/>
    </row>
    <row r="242" spans="9:9" ht="23.5" customHeight="1">
      <c r="I242" s="73"/>
    </row>
    <row r="243" spans="9:9" ht="23.5" customHeight="1">
      <c r="I243" s="73"/>
    </row>
    <row r="244" spans="9:9" ht="23.5" customHeight="1">
      <c r="I244" s="73"/>
    </row>
    <row r="245" spans="9:9" ht="23.5" customHeight="1">
      <c r="I245" s="73"/>
    </row>
    <row r="246" spans="9:9" ht="23.5" customHeight="1">
      <c r="I246" s="73"/>
    </row>
    <row r="247" spans="9:9" ht="23.5" customHeight="1">
      <c r="I247" s="73"/>
    </row>
    <row r="248" spans="9:9" ht="23.5" customHeight="1">
      <c r="I248" s="73"/>
    </row>
    <row r="249" spans="9:9" ht="23.5" customHeight="1">
      <c r="I249" s="73"/>
    </row>
    <row r="250" spans="9:9" ht="23.5" customHeight="1">
      <c r="I250" s="73"/>
    </row>
    <row r="251" spans="9:9" ht="23.5" customHeight="1">
      <c r="I251" s="73"/>
    </row>
    <row r="252" spans="9:9" ht="23.5" customHeight="1">
      <c r="I252" s="73"/>
    </row>
    <row r="253" spans="9:9" ht="23.5" customHeight="1">
      <c r="I253" s="73"/>
    </row>
    <row r="254" spans="9:9" ht="23.5" customHeight="1">
      <c r="I254" s="73"/>
    </row>
    <row r="255" spans="9:9" ht="23.5" customHeight="1">
      <c r="I255" s="73"/>
    </row>
    <row r="256" spans="9:9" ht="23.5" customHeight="1">
      <c r="I256" s="73"/>
    </row>
    <row r="257" spans="9:9" ht="23.5" customHeight="1">
      <c r="I257" s="73"/>
    </row>
    <row r="258" spans="9:9" ht="23.5" customHeight="1">
      <c r="I258" s="73"/>
    </row>
    <row r="259" spans="9:9" ht="23.5" customHeight="1">
      <c r="I259" s="73"/>
    </row>
    <row r="260" spans="9:9" ht="23.5" customHeight="1">
      <c r="I260" s="73"/>
    </row>
    <row r="261" spans="9:9" ht="23.5" customHeight="1">
      <c r="I261" s="73"/>
    </row>
    <row r="262" spans="9:9" ht="23.5" customHeight="1">
      <c r="I262" s="73"/>
    </row>
    <row r="263" spans="9:9" ht="23.5" customHeight="1">
      <c r="I263" s="73"/>
    </row>
    <row r="264" spans="9:9" ht="23.5" customHeight="1">
      <c r="I264" s="73"/>
    </row>
    <row r="265" spans="9:9" ht="23.5" customHeight="1">
      <c r="I265" s="73"/>
    </row>
    <row r="266" spans="9:9" ht="23.5" customHeight="1">
      <c r="I266" s="73"/>
    </row>
    <row r="267" spans="9:9" ht="23.5" customHeight="1">
      <c r="I267" s="73"/>
    </row>
    <row r="268" spans="9:9" ht="23.5" customHeight="1">
      <c r="I268" s="73"/>
    </row>
    <row r="269" spans="9:9" ht="23.5" customHeight="1">
      <c r="I269" s="73"/>
    </row>
    <row r="270" spans="9:9" ht="23.5" customHeight="1">
      <c r="I270" s="73"/>
    </row>
    <row r="271" spans="9:9" ht="23.5" customHeight="1">
      <c r="I271" s="73"/>
    </row>
    <row r="272" spans="9:9" ht="23.5" customHeight="1">
      <c r="I272" s="73"/>
    </row>
    <row r="273" spans="9:9" ht="23.5" customHeight="1">
      <c r="I273" s="73"/>
    </row>
    <row r="274" spans="9:9" ht="23.5" customHeight="1">
      <c r="I274" s="73"/>
    </row>
    <row r="275" spans="9:9" ht="23.5" customHeight="1">
      <c r="I275" s="73"/>
    </row>
    <row r="276" spans="9:9" ht="23.5" customHeight="1">
      <c r="I276" s="73"/>
    </row>
    <row r="277" spans="9:9" ht="23.5" customHeight="1">
      <c r="I277" s="73"/>
    </row>
    <row r="278" spans="9:9" ht="23.5" customHeight="1">
      <c r="I278" s="73"/>
    </row>
    <row r="279" spans="9:9" ht="23.5" customHeight="1">
      <c r="I279" s="73"/>
    </row>
    <row r="280" spans="9:9" ht="23.5" customHeight="1">
      <c r="I280" s="73"/>
    </row>
    <row r="281" spans="9:9" ht="23.5" customHeight="1">
      <c r="I281" s="73"/>
    </row>
    <row r="282" spans="9:9" ht="23.5" customHeight="1">
      <c r="I282" s="73"/>
    </row>
    <row r="283" spans="9:9" ht="23.5" customHeight="1">
      <c r="I283" s="73"/>
    </row>
    <row r="284" spans="9:9" ht="23.5" customHeight="1">
      <c r="I284" s="73"/>
    </row>
    <row r="285" spans="9:9" ht="23.5" customHeight="1">
      <c r="I285" s="73"/>
    </row>
    <row r="286" spans="9:9" ht="23.5" customHeight="1">
      <c r="I286" s="73"/>
    </row>
    <row r="287" spans="9:9" ht="23.5" customHeight="1">
      <c r="I287" s="73"/>
    </row>
    <row r="288" spans="9:9" ht="23.5" customHeight="1">
      <c r="I288" s="73"/>
    </row>
    <row r="289" spans="9:9" ht="23.5" customHeight="1">
      <c r="I289" s="73"/>
    </row>
    <row r="290" spans="9:9" ht="23.5" customHeight="1">
      <c r="I290" s="73"/>
    </row>
    <row r="291" spans="9:9" ht="23.5" customHeight="1">
      <c r="I291" s="73"/>
    </row>
    <row r="292" spans="9:9" ht="23.5" customHeight="1">
      <c r="I292" s="73"/>
    </row>
    <row r="293" spans="9:9" ht="23.5" customHeight="1">
      <c r="I293" s="73"/>
    </row>
    <row r="294" spans="9:9" ht="23.5" customHeight="1">
      <c r="I294" s="73"/>
    </row>
    <row r="295" spans="9:9" ht="23.5" customHeight="1">
      <c r="I295" s="73"/>
    </row>
    <row r="296" spans="9:9" ht="23.5" customHeight="1">
      <c r="I296" s="73"/>
    </row>
    <row r="297" spans="9:9" ht="23.5" customHeight="1">
      <c r="I297" s="73"/>
    </row>
    <row r="298" spans="9:9" ht="23.5" customHeight="1">
      <c r="I298" s="73"/>
    </row>
    <row r="299" spans="9:9" ht="23.5" customHeight="1">
      <c r="I299" s="73"/>
    </row>
    <row r="300" spans="9:9" ht="23.5" customHeight="1">
      <c r="I300" s="73"/>
    </row>
    <row r="301" spans="9:9" ht="23.5" customHeight="1">
      <c r="I301" s="73"/>
    </row>
    <row r="302" spans="9:9" ht="23.5" customHeight="1">
      <c r="I302" s="73"/>
    </row>
    <row r="303" spans="9:9" ht="23.5" customHeight="1">
      <c r="I303" s="73"/>
    </row>
    <row r="304" spans="9:9" ht="23.5" customHeight="1">
      <c r="I304" s="73"/>
    </row>
    <row r="305" spans="9:9" ht="23.5" customHeight="1">
      <c r="I305" s="73"/>
    </row>
    <row r="306" spans="9:9" ht="23.5" customHeight="1">
      <c r="I306" s="73"/>
    </row>
    <row r="307" spans="9:9" ht="23.5" customHeight="1">
      <c r="I307" s="73"/>
    </row>
    <row r="308" spans="9:9" ht="23.5" customHeight="1">
      <c r="I308" s="73"/>
    </row>
    <row r="309" spans="9:9" ht="23.5" customHeight="1">
      <c r="I309" s="73"/>
    </row>
    <row r="310" spans="9:9" ht="23.5" customHeight="1">
      <c r="I310" s="73"/>
    </row>
    <row r="311" spans="9:9" ht="23.5" customHeight="1">
      <c r="I311" s="73"/>
    </row>
    <row r="312" spans="9:9" ht="23.5" customHeight="1">
      <c r="I312" s="73"/>
    </row>
    <row r="313" spans="9:9" ht="23.5" customHeight="1">
      <c r="I313" s="73"/>
    </row>
    <row r="314" spans="9:9" ht="23.5" customHeight="1">
      <c r="I314" s="73"/>
    </row>
    <row r="315" spans="9:9" ht="23.5" customHeight="1">
      <c r="I315" s="73"/>
    </row>
    <row r="316" spans="9:9" ht="23.5" customHeight="1">
      <c r="I316" s="73"/>
    </row>
    <row r="317" spans="9:9" ht="23.5" customHeight="1">
      <c r="I317" s="73"/>
    </row>
    <row r="318" spans="9:9" ht="23.5" customHeight="1">
      <c r="I318" s="73"/>
    </row>
    <row r="319" spans="9:9" ht="23.5" customHeight="1">
      <c r="I319" s="73"/>
    </row>
    <row r="320" spans="9:9" ht="23.5" customHeight="1">
      <c r="I320" s="73"/>
    </row>
    <row r="321" spans="9:9" ht="23.5" customHeight="1">
      <c r="I321" s="73"/>
    </row>
    <row r="322" spans="9:9" ht="23.5" customHeight="1">
      <c r="I322" s="73"/>
    </row>
    <row r="323" spans="9:9" ht="23.5" customHeight="1">
      <c r="I323" s="73"/>
    </row>
    <row r="324" spans="9:9" ht="23.5" customHeight="1">
      <c r="I324" s="73"/>
    </row>
    <row r="325" spans="9:9" ht="23.5" customHeight="1">
      <c r="I325" s="73"/>
    </row>
    <row r="326" spans="9:9" ht="23.5" customHeight="1">
      <c r="I326" s="73"/>
    </row>
    <row r="327" spans="9:9" ht="23.5" customHeight="1">
      <c r="I327" s="73"/>
    </row>
    <row r="328" spans="9:9" ht="23.5" customHeight="1">
      <c r="I328" s="73"/>
    </row>
    <row r="329" spans="9:9" ht="23.5" customHeight="1">
      <c r="I329" s="73"/>
    </row>
    <row r="330" spans="9:9" ht="23.5" customHeight="1">
      <c r="I330" s="73"/>
    </row>
    <row r="331" spans="9:9" ht="23.5" customHeight="1">
      <c r="I331" s="73"/>
    </row>
    <row r="332" spans="9:9" ht="23.5" customHeight="1">
      <c r="I332" s="73"/>
    </row>
    <row r="333" spans="9:9" ht="23.5" customHeight="1">
      <c r="I333" s="73"/>
    </row>
    <row r="334" spans="9:9" ht="23.5" customHeight="1">
      <c r="I334" s="73"/>
    </row>
    <row r="335" spans="9:9" ht="23.5" customHeight="1">
      <c r="I335" s="73"/>
    </row>
    <row r="336" spans="9:9" ht="23.5" customHeight="1">
      <c r="I336" s="73"/>
    </row>
    <row r="337" spans="9:9" ht="23.5" customHeight="1">
      <c r="I337" s="73"/>
    </row>
  </sheetData>
  <mergeCells count="21">
    <mergeCell ref="A36:I36"/>
    <mergeCell ref="A1:I1"/>
    <mergeCell ref="A2:I2"/>
    <mergeCell ref="D4:H4"/>
    <mergeCell ref="D7:L7"/>
    <mergeCell ref="D5:F5"/>
    <mergeCell ref="J5:L5"/>
    <mergeCell ref="J4:L4"/>
    <mergeCell ref="D69:H69"/>
    <mergeCell ref="D72:L72"/>
    <mergeCell ref="A37:I37"/>
    <mergeCell ref="D39:H39"/>
    <mergeCell ref="D42:L42"/>
    <mergeCell ref="A66:I66"/>
    <mergeCell ref="A67:I67"/>
    <mergeCell ref="D40:F40"/>
    <mergeCell ref="J40:L40"/>
    <mergeCell ref="D70:F70"/>
    <mergeCell ref="J70:L70"/>
    <mergeCell ref="J39:L39"/>
    <mergeCell ref="J69:L69"/>
  </mergeCells>
  <pageMargins left="0.7" right="0.6" top="0.48" bottom="0.5" header="0.5" footer="0.5"/>
  <pageSetup paperSize="9" scale="78" firstPageNumber="7" orientation="portrait" blackAndWhite="1" useFirstPageNumber="1" r:id="rId1"/>
  <headerFooter alignWithMargins="0">
    <oddFooter>&amp;Lหมายเหตุประกอบงบการเงินเป็นส่วนหนึ่งของงบการเงินนี้
&amp;C&amp;P</oddFooter>
  </headerFooter>
  <rowBreaks count="2" manualBreakCount="2">
    <brk id="35" max="14" man="1"/>
    <brk id="6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79"/>
  <sheetViews>
    <sheetView view="pageBreakPreview" zoomScaleNormal="100" zoomScaleSheetLayoutView="100" workbookViewId="0">
      <selection activeCell="A26" sqref="A26"/>
    </sheetView>
  </sheetViews>
  <sheetFormatPr defaultColWidth="10.3984375" defaultRowHeight="22.5" customHeight="1"/>
  <cols>
    <col min="1" max="1" width="50.09765625" style="76" customWidth="1"/>
    <col min="2" max="2" width="10" style="83" bestFit="1" customWidth="1"/>
    <col min="3" max="3" width="2.796875" style="109" customWidth="1"/>
    <col min="4" max="4" width="14.59765625" style="110" customWidth="1"/>
    <col min="5" max="5" width="2.796875" style="109" customWidth="1"/>
    <col min="6" max="6" width="14.59765625" style="110" customWidth="1"/>
    <col min="7" max="7" width="2.796875" style="109" customWidth="1"/>
    <col min="8" max="8" width="14.59765625" style="110" customWidth="1"/>
    <col min="9" max="9" width="2.796875" style="109" customWidth="1"/>
    <col min="10" max="10" width="14.59765625" style="110" customWidth="1"/>
    <col min="11" max="11" width="12.296875" style="76" bestFit="1" customWidth="1"/>
    <col min="12" max="12" width="15.5" style="76" bestFit="1" customWidth="1"/>
    <col min="13" max="13" width="14.8984375" style="76" bestFit="1" customWidth="1"/>
    <col min="14" max="14" width="12.8984375" style="76" bestFit="1" customWidth="1"/>
    <col min="15" max="15" width="13" style="76" bestFit="1" customWidth="1"/>
    <col min="16" max="16" width="13" style="76" customWidth="1"/>
    <col min="17" max="17" width="11.8984375" style="76" customWidth="1"/>
    <col min="18" max="18" width="12.19921875" style="76" bestFit="1" customWidth="1"/>
    <col min="19" max="23" width="11.8984375" style="76" customWidth="1"/>
    <col min="24" max="24" width="13.3984375" style="76" customWidth="1"/>
    <col min="25" max="26" width="11.8984375" style="76" customWidth="1"/>
    <col min="27" max="27" width="12.59765625" style="76" bestFit="1" customWidth="1"/>
    <col min="28" max="28" width="11.8984375" style="76" bestFit="1" customWidth="1"/>
    <col min="29" max="30" width="11.8984375" style="76" customWidth="1"/>
    <col min="31" max="16384" width="10.3984375" style="76"/>
  </cols>
  <sheetData>
    <row r="1" spans="1:14" ht="23" customHeight="1">
      <c r="A1" s="466" t="s">
        <v>199</v>
      </c>
      <c r="B1" s="466"/>
      <c r="C1" s="466"/>
      <c r="D1" s="466"/>
      <c r="E1" s="466"/>
      <c r="F1" s="466"/>
      <c r="G1" s="466"/>
      <c r="H1" s="466"/>
      <c r="I1" s="466"/>
      <c r="J1" s="75"/>
    </row>
    <row r="2" spans="1:14" ht="23" customHeight="1">
      <c r="A2" s="459" t="s">
        <v>156</v>
      </c>
      <c r="B2" s="77"/>
      <c r="C2" s="75"/>
      <c r="D2" s="75"/>
      <c r="E2" s="75"/>
      <c r="F2" s="75"/>
      <c r="G2" s="75"/>
      <c r="H2" s="75"/>
      <c r="I2" s="75"/>
      <c r="J2" s="75"/>
    </row>
    <row r="3" spans="1:14" ht="22" customHeight="1">
      <c r="A3" s="75"/>
      <c r="B3" s="75"/>
      <c r="C3" s="75"/>
      <c r="D3" s="75"/>
      <c r="E3" s="75"/>
      <c r="F3" s="75"/>
      <c r="G3" s="75"/>
      <c r="H3" s="75"/>
      <c r="I3" s="75"/>
      <c r="J3" s="75"/>
    </row>
    <row r="4" spans="1:14" s="78" customFormat="1" ht="22" customHeight="1">
      <c r="B4" s="79"/>
      <c r="C4" s="79"/>
      <c r="D4" s="469" t="s">
        <v>2</v>
      </c>
      <c r="E4" s="469"/>
      <c r="F4" s="469"/>
      <c r="G4" s="75"/>
      <c r="H4" s="469" t="s">
        <v>3</v>
      </c>
      <c r="I4" s="469"/>
      <c r="J4" s="469"/>
    </row>
    <row r="5" spans="1:14" s="78" customFormat="1" ht="22" customHeight="1">
      <c r="B5" s="79"/>
      <c r="C5" s="79"/>
      <c r="D5" s="468" t="s">
        <v>151</v>
      </c>
      <c r="E5" s="468"/>
      <c r="F5" s="468"/>
      <c r="G5" s="75"/>
      <c r="H5" s="468" t="s">
        <v>151</v>
      </c>
      <c r="I5" s="468"/>
      <c r="J5" s="468"/>
    </row>
    <row r="6" spans="1:14" s="78" customFormat="1" ht="22" customHeight="1">
      <c r="B6" s="79"/>
      <c r="C6" s="79"/>
      <c r="D6" s="468" t="s">
        <v>152</v>
      </c>
      <c r="E6" s="468"/>
      <c r="F6" s="468"/>
      <c r="G6" s="75"/>
      <c r="H6" s="468" t="s">
        <v>152</v>
      </c>
      <c r="I6" s="468"/>
      <c r="J6" s="468"/>
    </row>
    <row r="7" spans="1:14" s="78" customFormat="1" ht="22" customHeight="1">
      <c r="B7" s="80" t="s">
        <v>7</v>
      </c>
      <c r="C7" s="12"/>
      <c r="D7" s="12">
        <v>2563</v>
      </c>
      <c r="E7" s="12"/>
      <c r="F7" s="12">
        <v>2562</v>
      </c>
      <c r="G7" s="13"/>
      <c r="H7" s="12">
        <v>2563</v>
      </c>
      <c r="I7" s="12"/>
      <c r="J7" s="12">
        <v>2562</v>
      </c>
      <c r="K7" s="12"/>
      <c r="L7" s="12"/>
    </row>
    <row r="8" spans="1:14" s="78" customFormat="1" ht="22" customHeight="1">
      <c r="B8" s="83"/>
      <c r="C8" s="83"/>
      <c r="D8" s="470" t="s">
        <v>153</v>
      </c>
      <c r="E8" s="470"/>
      <c r="F8" s="470"/>
      <c r="G8" s="470"/>
      <c r="H8" s="470"/>
      <c r="I8" s="470"/>
      <c r="J8" s="470"/>
    </row>
    <row r="9" spans="1:14" s="78" customFormat="1" ht="22" customHeight="1">
      <c r="A9" s="355" t="s">
        <v>58</v>
      </c>
      <c r="B9" s="83"/>
      <c r="C9" s="76"/>
      <c r="D9" s="85"/>
      <c r="E9" s="76"/>
      <c r="F9" s="85"/>
      <c r="G9" s="76"/>
      <c r="H9" s="85"/>
      <c r="I9" s="76"/>
      <c r="J9" s="85"/>
    </row>
    <row r="10" spans="1:14" s="90" customFormat="1" ht="22" customHeight="1">
      <c r="A10" s="86" t="s">
        <v>60</v>
      </c>
      <c r="B10" s="462">
        <v>5</v>
      </c>
      <c r="C10" s="88"/>
      <c r="D10" s="218">
        <v>689482323</v>
      </c>
      <c r="E10" s="88"/>
      <c r="F10" s="218">
        <f>698721789</f>
        <v>698721789</v>
      </c>
      <c r="G10" s="88"/>
      <c r="H10" s="88">
        <v>607773050</v>
      </c>
      <c r="I10" s="88"/>
      <c r="J10" s="88">
        <v>662882112</v>
      </c>
      <c r="K10" s="195"/>
      <c r="M10" s="357"/>
    </row>
    <row r="11" spans="1:14" s="90" customFormat="1" ht="22" customHeight="1">
      <c r="A11" s="86" t="s">
        <v>59</v>
      </c>
      <c r="B11" s="462"/>
      <c r="C11" s="89"/>
      <c r="D11" s="218">
        <v>536177000</v>
      </c>
      <c r="E11" s="89"/>
      <c r="F11" s="218">
        <v>359201259</v>
      </c>
      <c r="G11" s="89"/>
      <c r="H11" s="88">
        <v>598471</v>
      </c>
      <c r="I11" s="88"/>
      <c r="J11" s="88">
        <v>6928</v>
      </c>
      <c r="K11" s="195"/>
      <c r="M11" s="357"/>
      <c r="N11" s="358"/>
    </row>
    <row r="12" spans="1:14" s="90" customFormat="1" ht="22" customHeight="1">
      <c r="A12" s="86" t="s">
        <v>179</v>
      </c>
      <c r="B12" s="462"/>
      <c r="C12" s="88"/>
      <c r="D12" s="218">
        <v>169966058</v>
      </c>
      <c r="E12" s="88"/>
      <c r="F12" s="218">
        <v>65250093</v>
      </c>
      <c r="G12" s="88"/>
      <c r="H12" s="88">
        <v>169966058</v>
      </c>
      <c r="I12" s="88"/>
      <c r="J12" s="88">
        <v>65250093</v>
      </c>
      <c r="K12" s="195"/>
      <c r="M12" s="357"/>
    </row>
    <row r="13" spans="1:14" s="90" customFormat="1" ht="22" customHeight="1">
      <c r="A13" s="86" t="s">
        <v>61</v>
      </c>
      <c r="B13" s="462"/>
      <c r="C13" s="88"/>
      <c r="D13" s="218">
        <v>65194362</v>
      </c>
      <c r="E13" s="88"/>
      <c r="F13" s="218">
        <v>111438866</v>
      </c>
      <c r="G13" s="88"/>
      <c r="H13" s="349">
        <v>65194362</v>
      </c>
      <c r="I13" s="88"/>
      <c r="J13" s="88">
        <v>111438866</v>
      </c>
      <c r="K13" s="195"/>
      <c r="M13" s="357"/>
    </row>
    <row r="14" spans="1:14" s="90" customFormat="1" ht="22" customHeight="1">
      <c r="A14" s="86" t="s">
        <v>62</v>
      </c>
      <c r="B14" s="461">
        <v>5</v>
      </c>
      <c r="C14" s="89"/>
      <c r="D14" s="219">
        <v>51899269</v>
      </c>
      <c r="E14" s="89"/>
      <c r="F14" s="219">
        <v>44762161</v>
      </c>
      <c r="G14" s="89"/>
      <c r="H14" s="171">
        <v>51639592</v>
      </c>
      <c r="I14" s="88"/>
      <c r="J14" s="171">
        <v>47058477</v>
      </c>
      <c r="K14" s="195"/>
      <c r="M14" s="357"/>
    </row>
    <row r="15" spans="1:14" s="96" customFormat="1" ht="22" customHeight="1">
      <c r="A15" s="139" t="s">
        <v>63</v>
      </c>
      <c r="B15" s="141">
        <v>20</v>
      </c>
      <c r="C15" s="94"/>
      <c r="D15" s="93">
        <f>SUM(D10:D14)</f>
        <v>1512719012</v>
      </c>
      <c r="E15" s="94"/>
      <c r="F15" s="93">
        <f>SUM(F10:F14)</f>
        <v>1279374168</v>
      </c>
      <c r="G15" s="94"/>
      <c r="H15" s="93">
        <f>SUM(H10:H14)</f>
        <v>895171533</v>
      </c>
      <c r="I15" s="95"/>
      <c r="J15" s="93">
        <f>SUM(J10:J14)</f>
        <v>886636476</v>
      </c>
      <c r="K15" s="195"/>
      <c r="M15" s="71"/>
    </row>
    <row r="16" spans="1:14" s="96" customFormat="1" ht="22" customHeight="1">
      <c r="A16" s="139"/>
      <c r="B16" s="462"/>
      <c r="C16" s="94"/>
      <c r="D16" s="95"/>
      <c r="E16" s="94"/>
      <c r="F16" s="95"/>
      <c r="G16" s="94"/>
      <c r="H16" s="95"/>
      <c r="I16" s="95"/>
      <c r="J16" s="95"/>
      <c r="K16" s="195"/>
      <c r="M16" s="71"/>
    </row>
    <row r="17" spans="1:18" s="90" customFormat="1" ht="22" customHeight="1">
      <c r="A17" s="143" t="s">
        <v>64</v>
      </c>
      <c r="B17" s="462"/>
      <c r="C17" s="89"/>
      <c r="D17" s="88"/>
      <c r="E17" s="89"/>
      <c r="F17" s="88"/>
      <c r="G17" s="89"/>
      <c r="H17" s="88"/>
      <c r="I17" s="88"/>
      <c r="J17" s="88"/>
      <c r="K17" s="195"/>
      <c r="M17" s="357"/>
    </row>
    <row r="18" spans="1:18" s="90" customFormat="1" ht="22" customHeight="1">
      <c r="A18" s="86" t="s">
        <v>66</v>
      </c>
      <c r="B18" s="462">
        <v>5</v>
      </c>
      <c r="C18" s="88"/>
      <c r="D18" s="218">
        <v>435789240</v>
      </c>
      <c r="E18" s="88"/>
      <c r="F18" s="218">
        <f>468946151</f>
        <v>468946151</v>
      </c>
      <c r="G18" s="88"/>
      <c r="H18" s="88">
        <v>425804250</v>
      </c>
      <c r="I18" s="88"/>
      <c r="J18" s="88">
        <v>458718460</v>
      </c>
      <c r="K18" s="195"/>
      <c r="L18" s="359"/>
      <c r="M18" s="406"/>
    </row>
    <row r="19" spans="1:18" s="90" customFormat="1" ht="22" customHeight="1">
      <c r="A19" s="86" t="s">
        <v>65</v>
      </c>
      <c r="B19" s="462">
        <v>8</v>
      </c>
      <c r="C19" s="89"/>
      <c r="D19" s="218">
        <v>322314642</v>
      </c>
      <c r="E19" s="89"/>
      <c r="F19" s="218">
        <f>215242232</f>
        <v>215242232</v>
      </c>
      <c r="G19" s="89"/>
      <c r="H19" s="88">
        <v>241277</v>
      </c>
      <c r="I19" s="88"/>
      <c r="J19" s="88">
        <v>6374</v>
      </c>
      <c r="K19" s="195"/>
      <c r="L19" s="359"/>
      <c r="M19" s="357"/>
      <c r="N19" s="359"/>
      <c r="P19" s="359"/>
      <c r="R19" s="359"/>
    </row>
    <row r="20" spans="1:18" s="90" customFormat="1" ht="22" customHeight="1">
      <c r="A20" s="86" t="s">
        <v>180</v>
      </c>
      <c r="B20" s="462"/>
      <c r="C20" s="89"/>
      <c r="D20" s="218">
        <v>77665549</v>
      </c>
      <c r="E20" s="89"/>
      <c r="F20" s="218">
        <f>J20</f>
        <v>37227070</v>
      </c>
      <c r="G20" s="89"/>
      <c r="H20" s="88">
        <v>77665549</v>
      </c>
      <c r="I20" s="88"/>
      <c r="J20" s="88">
        <v>37227070</v>
      </c>
      <c r="K20" s="195"/>
      <c r="L20" s="359"/>
      <c r="M20" s="357"/>
      <c r="N20" s="359"/>
      <c r="P20" s="359"/>
      <c r="R20" s="359"/>
    </row>
    <row r="21" spans="1:18" s="90" customFormat="1" ht="22" customHeight="1">
      <c r="A21" s="86" t="s">
        <v>67</v>
      </c>
      <c r="B21" s="462"/>
      <c r="C21" s="89"/>
      <c r="D21" s="218">
        <v>293557764</v>
      </c>
      <c r="E21" s="89"/>
      <c r="F21" s="218">
        <f>196820324</f>
        <v>196820324</v>
      </c>
      <c r="G21" s="89"/>
      <c r="H21" s="88">
        <v>59024315</v>
      </c>
      <c r="I21" s="88"/>
      <c r="J21" s="88">
        <v>77937416</v>
      </c>
      <c r="K21" s="195"/>
      <c r="L21" s="406"/>
      <c r="M21" s="357"/>
      <c r="N21" s="386"/>
      <c r="P21" s="386"/>
      <c r="R21" s="386"/>
    </row>
    <row r="22" spans="1:18" s="90" customFormat="1" ht="22" customHeight="1">
      <c r="A22" s="86" t="s">
        <v>68</v>
      </c>
      <c r="B22" s="462">
        <v>5</v>
      </c>
      <c r="C22" s="89"/>
      <c r="D22" s="218">
        <v>216201651</v>
      </c>
      <c r="E22" s="89"/>
      <c r="F22" s="218">
        <f>240695899+305113</f>
        <v>241001012</v>
      </c>
      <c r="G22" s="89"/>
      <c r="H22" s="88">
        <v>161644911</v>
      </c>
      <c r="I22" s="88"/>
      <c r="J22" s="88">
        <v>190942035</v>
      </c>
      <c r="K22" s="195"/>
      <c r="M22" s="357"/>
    </row>
    <row r="23" spans="1:18" s="96" customFormat="1" ht="22" customHeight="1">
      <c r="A23" s="139" t="s">
        <v>71</v>
      </c>
      <c r="B23" s="463">
        <v>22</v>
      </c>
      <c r="C23" s="94"/>
      <c r="D23" s="172">
        <f>SUM(D18:D22)</f>
        <v>1345528846</v>
      </c>
      <c r="E23" s="94"/>
      <c r="F23" s="172">
        <f>SUM(F18:F22)</f>
        <v>1159236789</v>
      </c>
      <c r="G23" s="94"/>
      <c r="H23" s="172">
        <f>SUM(H18:H22)</f>
        <v>724380302</v>
      </c>
      <c r="I23" s="95"/>
      <c r="J23" s="172">
        <f>SUM(J18:J22)</f>
        <v>764831355</v>
      </c>
      <c r="K23" s="195"/>
    </row>
    <row r="24" spans="1:18" s="96" customFormat="1" ht="22" customHeight="1">
      <c r="A24" s="139"/>
      <c r="B24" s="462"/>
      <c r="C24" s="94"/>
      <c r="D24" s="95"/>
      <c r="E24" s="94"/>
      <c r="F24" s="95"/>
      <c r="G24" s="94"/>
      <c r="H24" s="95"/>
      <c r="I24" s="95"/>
      <c r="J24" s="95"/>
      <c r="K24" s="195"/>
    </row>
    <row r="25" spans="1:18" s="96" customFormat="1" ht="22" customHeight="1">
      <c r="A25" s="139" t="s">
        <v>250</v>
      </c>
      <c r="B25" s="462"/>
      <c r="C25" s="94"/>
      <c r="D25" s="95">
        <f>D15-D23</f>
        <v>167190166</v>
      </c>
      <c r="E25" s="94"/>
      <c r="F25" s="95">
        <f>F15-F23</f>
        <v>120137379</v>
      </c>
      <c r="G25" s="94"/>
      <c r="H25" s="95">
        <f>H15-H23</f>
        <v>170791231</v>
      </c>
      <c r="I25" s="95"/>
      <c r="J25" s="95">
        <f>J15-J23</f>
        <v>121805121</v>
      </c>
      <c r="K25" s="195"/>
    </row>
    <row r="26" spans="1:18" s="90" customFormat="1" ht="22" customHeight="1">
      <c r="A26" s="97" t="s">
        <v>70</v>
      </c>
      <c r="B26" s="461">
        <v>5</v>
      </c>
      <c r="C26" s="98"/>
      <c r="D26" s="420">
        <v>-25828748</v>
      </c>
      <c r="E26" s="98"/>
      <c r="F26" s="420">
        <f>-9643884</f>
        <v>-9643884</v>
      </c>
      <c r="G26" s="98"/>
      <c r="H26" s="88">
        <v>-11915772</v>
      </c>
      <c r="I26" s="98"/>
      <c r="J26" s="88">
        <v>-6608918</v>
      </c>
      <c r="K26" s="195"/>
      <c r="M26" s="357"/>
    </row>
    <row r="27" spans="1:18" s="90" customFormat="1" ht="22" customHeight="1">
      <c r="A27" s="86" t="s">
        <v>181</v>
      </c>
      <c r="B27" s="462"/>
      <c r="C27" s="89"/>
      <c r="D27" s="218">
        <v>-53330772</v>
      </c>
      <c r="E27" s="89"/>
      <c r="F27" s="218">
        <v>-74823378</v>
      </c>
      <c r="G27" s="89"/>
      <c r="H27" s="88">
        <v>-53330772</v>
      </c>
      <c r="I27" s="88"/>
      <c r="J27" s="88">
        <v>-74823378</v>
      </c>
      <c r="K27" s="195"/>
      <c r="M27" s="357"/>
      <c r="N27" s="358"/>
    </row>
    <row r="28" spans="1:18" s="90" customFormat="1" ht="22" customHeight="1">
      <c r="A28" s="86" t="s">
        <v>251</v>
      </c>
      <c r="B28" s="462"/>
      <c r="C28" s="89"/>
      <c r="D28" s="219">
        <v>32068976</v>
      </c>
      <c r="E28" s="89"/>
      <c r="F28" s="219">
        <v>39574296</v>
      </c>
      <c r="G28" s="89"/>
      <c r="H28" s="171">
        <v>32068976</v>
      </c>
      <c r="I28" s="88"/>
      <c r="J28" s="171">
        <v>39576511</v>
      </c>
      <c r="K28" s="195"/>
      <c r="M28" s="357"/>
    </row>
    <row r="29" spans="1:18" s="96" customFormat="1" ht="22" customHeight="1">
      <c r="A29" s="100" t="s">
        <v>72</v>
      </c>
      <c r="B29" s="462">
        <v>20</v>
      </c>
      <c r="C29" s="102"/>
      <c r="D29" s="101">
        <f>SUM(D25:D28)</f>
        <v>120099622</v>
      </c>
      <c r="E29" s="102"/>
      <c r="F29" s="101">
        <f>SUM(F25:F28)</f>
        <v>75244413</v>
      </c>
      <c r="G29" s="102"/>
      <c r="H29" s="101">
        <f>SUM(H25:H28)</f>
        <v>137613663</v>
      </c>
      <c r="I29" s="101"/>
      <c r="J29" s="101">
        <f>SUM(J25:J28)</f>
        <v>79949336</v>
      </c>
      <c r="K29" s="195"/>
    </row>
    <row r="30" spans="1:18" s="90" customFormat="1" ht="22" customHeight="1">
      <c r="A30" s="86" t="s">
        <v>73</v>
      </c>
      <c r="B30" s="141">
        <v>23</v>
      </c>
      <c r="C30" s="89"/>
      <c r="D30" s="218">
        <v>-22476279</v>
      </c>
      <c r="E30" s="89"/>
      <c r="F30" s="218">
        <v>-17438436</v>
      </c>
      <c r="G30" s="89"/>
      <c r="H30" s="88">
        <v>-27702604</v>
      </c>
      <c r="I30" s="88"/>
      <c r="J30" s="88">
        <v>-17586301</v>
      </c>
      <c r="K30" s="195"/>
    </row>
    <row r="31" spans="1:18" s="96" customFormat="1" ht="22" customHeight="1" thickBot="1">
      <c r="A31" s="139" t="s">
        <v>167</v>
      </c>
      <c r="B31" s="462"/>
      <c r="C31" s="102"/>
      <c r="D31" s="392">
        <f>SUM(D29:D30)</f>
        <v>97623343</v>
      </c>
      <c r="E31" s="102"/>
      <c r="F31" s="392">
        <f>SUM(F29:F30)</f>
        <v>57805977</v>
      </c>
      <c r="G31" s="102"/>
      <c r="H31" s="392">
        <f>SUM(H29:H30)</f>
        <v>109911059</v>
      </c>
      <c r="I31" s="101"/>
      <c r="J31" s="392">
        <f>SUM(J29:J30)</f>
        <v>62363035</v>
      </c>
      <c r="K31" s="195"/>
      <c r="L31" s="388"/>
      <c r="M31" s="374"/>
    </row>
    <row r="32" spans="1:18" s="90" customFormat="1" ht="22" customHeight="1" thickTop="1">
      <c r="A32" s="84"/>
      <c r="B32" s="462"/>
      <c r="C32" s="88"/>
      <c r="D32" s="88"/>
      <c r="E32" s="88"/>
      <c r="F32" s="88"/>
      <c r="G32" s="88"/>
      <c r="H32" s="88"/>
      <c r="I32" s="88"/>
      <c r="J32" s="88"/>
      <c r="K32" s="195"/>
    </row>
    <row r="33" spans="1:13" s="78" customFormat="1" ht="22" customHeight="1">
      <c r="A33" s="139" t="s">
        <v>138</v>
      </c>
      <c r="B33" s="462"/>
      <c r="C33" s="88"/>
      <c r="D33" s="89"/>
      <c r="E33" s="88"/>
      <c r="F33" s="89"/>
      <c r="G33" s="88"/>
      <c r="H33" s="89"/>
      <c r="I33" s="88"/>
      <c r="J33" s="89"/>
      <c r="K33" s="195"/>
    </row>
    <row r="34" spans="1:13" s="78" customFormat="1" ht="22" customHeight="1">
      <c r="A34" s="16" t="s">
        <v>76</v>
      </c>
      <c r="B34" s="462"/>
      <c r="C34" s="88"/>
      <c r="D34" s="89"/>
      <c r="E34" s="88"/>
      <c r="F34" s="89"/>
      <c r="G34" s="88"/>
      <c r="H34" s="89"/>
      <c r="I34" s="88"/>
      <c r="J34" s="89"/>
      <c r="K34" s="195"/>
    </row>
    <row r="35" spans="1:13" s="78" customFormat="1" ht="22" customHeight="1">
      <c r="A35" s="104" t="s">
        <v>77</v>
      </c>
      <c r="B35" s="462"/>
      <c r="C35" s="88"/>
      <c r="D35" s="89"/>
      <c r="E35" s="88"/>
      <c r="F35" s="89"/>
      <c r="G35" s="88"/>
      <c r="H35" s="89"/>
      <c r="I35" s="88"/>
      <c r="J35" s="89"/>
      <c r="K35" s="195"/>
    </row>
    <row r="36" spans="1:13" s="78" customFormat="1" ht="22" customHeight="1">
      <c r="A36" s="199" t="s">
        <v>139</v>
      </c>
      <c r="B36" s="462"/>
      <c r="C36" s="105"/>
      <c r="D36" s="21"/>
      <c r="E36" s="105"/>
      <c r="F36" s="21"/>
      <c r="G36" s="105"/>
      <c r="H36" s="21"/>
      <c r="I36" s="105"/>
      <c r="J36" s="21"/>
      <c r="K36" s="195"/>
    </row>
    <row r="37" spans="1:13" s="78" customFormat="1" ht="22" customHeight="1">
      <c r="A37" s="199" t="s">
        <v>78</v>
      </c>
      <c r="B37" s="462">
        <v>16</v>
      </c>
      <c r="C37" s="105"/>
      <c r="D37" s="218">
        <v>0</v>
      </c>
      <c r="E37" s="105"/>
      <c r="F37" s="218">
        <v>4113658</v>
      </c>
      <c r="G37" s="105"/>
      <c r="H37" s="88">
        <v>0</v>
      </c>
      <c r="I37" s="105"/>
      <c r="J37" s="88">
        <v>3297587</v>
      </c>
      <c r="K37" s="195"/>
    </row>
    <row r="38" spans="1:13" s="78" customFormat="1" ht="22" customHeight="1">
      <c r="A38" s="199" t="s">
        <v>79</v>
      </c>
      <c r="B38" s="462"/>
      <c r="C38" s="105"/>
      <c r="D38" s="21"/>
      <c r="E38" s="105"/>
      <c r="F38" s="21"/>
      <c r="G38" s="105"/>
      <c r="H38" s="21"/>
      <c r="I38" s="105"/>
      <c r="J38" s="21"/>
      <c r="K38" s="195"/>
    </row>
    <row r="39" spans="1:13" s="78" customFormat="1" ht="22" customHeight="1">
      <c r="A39" s="106" t="s">
        <v>77</v>
      </c>
      <c r="B39" s="141">
        <v>23</v>
      </c>
      <c r="C39" s="88"/>
      <c r="D39" s="219">
        <v>0</v>
      </c>
      <c r="E39" s="88"/>
      <c r="F39" s="219">
        <v>-822732</v>
      </c>
      <c r="G39" s="88"/>
      <c r="H39" s="171">
        <v>0</v>
      </c>
      <c r="I39" s="88"/>
      <c r="J39" s="171">
        <v>-659517</v>
      </c>
      <c r="K39" s="195"/>
    </row>
    <row r="40" spans="1:13" s="78" customFormat="1" ht="22" customHeight="1">
      <c r="A40" s="139" t="s">
        <v>80</v>
      </c>
      <c r="B40" s="462"/>
      <c r="C40" s="88"/>
      <c r="D40" s="217"/>
      <c r="E40" s="88"/>
      <c r="F40" s="217"/>
      <c r="G40" s="88"/>
      <c r="H40" s="21"/>
      <c r="I40" s="88"/>
      <c r="J40" s="21"/>
      <c r="K40" s="195"/>
    </row>
    <row r="41" spans="1:13" s="78" customFormat="1" ht="22" customHeight="1">
      <c r="A41" s="139" t="s">
        <v>77</v>
      </c>
      <c r="B41" s="462"/>
      <c r="C41" s="95"/>
      <c r="D41" s="102">
        <f>SUM(D37:D39)</f>
        <v>0</v>
      </c>
      <c r="E41" s="95"/>
      <c r="F41" s="102">
        <f>SUM(F37:F39)</f>
        <v>3290926</v>
      </c>
      <c r="G41" s="95"/>
      <c r="H41" s="102">
        <f>SUM(H37:H39)</f>
        <v>0</v>
      </c>
      <c r="I41" s="95"/>
      <c r="J41" s="102">
        <f>SUM(J37:J39)</f>
        <v>2638070</v>
      </c>
      <c r="K41" s="195"/>
    </row>
    <row r="42" spans="1:13" s="78" customFormat="1" ht="22" customHeight="1">
      <c r="A42" s="29" t="s">
        <v>182</v>
      </c>
      <c r="B42" s="462"/>
      <c r="C42" s="54"/>
      <c r="D42" s="201">
        <f>SUM(D36:D39)</f>
        <v>0</v>
      </c>
      <c r="E42" s="54"/>
      <c r="F42" s="201">
        <f>SUM(F36:F39)</f>
        <v>3290926</v>
      </c>
      <c r="G42" s="54"/>
      <c r="H42" s="201">
        <f>SUM(H36:H39)</f>
        <v>0</v>
      </c>
      <c r="I42" s="54"/>
      <c r="J42" s="201">
        <f>SUM(J36:J39)</f>
        <v>2638070</v>
      </c>
      <c r="K42" s="195"/>
      <c r="L42" s="377"/>
      <c r="M42" s="376"/>
    </row>
    <row r="43" spans="1:13" s="78" customFormat="1" ht="22" customHeight="1">
      <c r="A43" s="29"/>
      <c r="B43" s="462"/>
      <c r="C43" s="54"/>
      <c r="D43" s="54"/>
      <c r="E43" s="54"/>
      <c r="F43" s="54"/>
      <c r="G43" s="54"/>
      <c r="H43" s="54"/>
      <c r="I43" s="54"/>
      <c r="J43" s="54"/>
      <c r="K43" s="195"/>
      <c r="L43" s="377"/>
      <c r="M43" s="376"/>
    </row>
    <row r="44" spans="1:13" s="90" customFormat="1" ht="22" customHeight="1" thickBot="1">
      <c r="A44" s="84" t="s">
        <v>204</v>
      </c>
      <c r="B44" s="462"/>
      <c r="C44" s="88"/>
      <c r="D44" s="174">
        <f>D31+D42</f>
        <v>97623343</v>
      </c>
      <c r="E44" s="88"/>
      <c r="F44" s="174">
        <f>F31+F42</f>
        <v>61096903</v>
      </c>
      <c r="G44" s="88"/>
      <c r="H44" s="174">
        <f>H31+H42</f>
        <v>109911059</v>
      </c>
      <c r="I44" s="88"/>
      <c r="J44" s="174">
        <f>J31+J42</f>
        <v>65001105</v>
      </c>
      <c r="K44" s="195"/>
      <c r="L44" s="374"/>
      <c r="M44" s="375"/>
    </row>
    <row r="45" spans="1:13" s="90" customFormat="1" ht="22" customHeight="1" thickTop="1">
      <c r="A45" s="84"/>
      <c r="B45" s="462"/>
      <c r="C45" s="88"/>
      <c r="D45" s="95"/>
      <c r="E45" s="88"/>
      <c r="F45" s="95"/>
      <c r="G45" s="88"/>
      <c r="H45" s="95"/>
      <c r="I45" s="88"/>
      <c r="J45" s="95"/>
      <c r="K45" s="195"/>
      <c r="L45" s="374"/>
      <c r="M45" s="375"/>
    </row>
    <row r="46" spans="1:13" ht="23" customHeight="1">
      <c r="A46" s="466" t="s">
        <v>199</v>
      </c>
      <c r="B46" s="466"/>
      <c r="C46" s="466"/>
      <c r="D46" s="466"/>
      <c r="E46" s="466"/>
      <c r="F46" s="466"/>
      <c r="G46" s="466"/>
      <c r="H46" s="466"/>
      <c r="I46" s="466"/>
      <c r="J46" s="75"/>
      <c r="K46" s="195"/>
    </row>
    <row r="47" spans="1:13" ht="23" customHeight="1">
      <c r="A47" s="459" t="s">
        <v>55</v>
      </c>
      <c r="B47" s="77"/>
      <c r="C47" s="75"/>
      <c r="D47" s="75"/>
      <c r="E47" s="75"/>
      <c r="F47" s="75"/>
      <c r="G47" s="75"/>
      <c r="H47" s="75"/>
      <c r="I47" s="75"/>
      <c r="J47" s="75"/>
      <c r="K47" s="195"/>
    </row>
    <row r="48" spans="1:13" ht="22" customHeight="1">
      <c r="A48" s="77"/>
      <c r="B48" s="77"/>
      <c r="C48" s="75"/>
      <c r="D48" s="75"/>
      <c r="E48" s="75"/>
      <c r="F48" s="75"/>
      <c r="G48" s="75"/>
      <c r="H48" s="75"/>
      <c r="I48" s="75"/>
      <c r="J48" s="75"/>
      <c r="K48" s="195"/>
    </row>
    <row r="49" spans="1:13" s="78" customFormat="1" ht="22" customHeight="1">
      <c r="B49" s="79"/>
      <c r="C49" s="79"/>
      <c r="D49" s="469" t="s">
        <v>2</v>
      </c>
      <c r="E49" s="469"/>
      <c r="F49" s="469"/>
      <c r="G49" s="75"/>
      <c r="H49" s="469" t="s">
        <v>3</v>
      </c>
      <c r="I49" s="469"/>
      <c r="J49" s="469"/>
      <c r="K49" s="195"/>
    </row>
    <row r="50" spans="1:13" s="78" customFormat="1" ht="22" customHeight="1">
      <c r="B50" s="79"/>
      <c r="C50" s="79"/>
      <c r="D50" s="468" t="s">
        <v>151</v>
      </c>
      <c r="E50" s="468"/>
      <c r="F50" s="468"/>
      <c r="G50" s="75"/>
      <c r="H50" s="468" t="s">
        <v>151</v>
      </c>
      <c r="I50" s="468"/>
      <c r="J50" s="468"/>
      <c r="K50" s="195"/>
    </row>
    <row r="51" spans="1:13" s="78" customFormat="1" ht="22" customHeight="1">
      <c r="B51" s="79"/>
      <c r="C51" s="79"/>
      <c r="D51" s="468" t="s">
        <v>152</v>
      </c>
      <c r="E51" s="468"/>
      <c r="F51" s="468"/>
      <c r="G51" s="75"/>
      <c r="H51" s="468" t="s">
        <v>152</v>
      </c>
      <c r="I51" s="468"/>
      <c r="J51" s="468"/>
      <c r="K51" s="195"/>
    </row>
    <row r="52" spans="1:13" s="78" customFormat="1" ht="22" customHeight="1">
      <c r="B52" s="80" t="s">
        <v>7</v>
      </c>
      <c r="C52" s="12"/>
      <c r="D52" s="12">
        <v>2563</v>
      </c>
      <c r="E52" s="12"/>
      <c r="F52" s="12">
        <v>2562</v>
      </c>
      <c r="G52" s="13"/>
      <c r="H52" s="12">
        <v>2563</v>
      </c>
      <c r="I52" s="12"/>
      <c r="J52" s="12">
        <v>2562</v>
      </c>
      <c r="K52" s="12"/>
      <c r="L52" s="12"/>
    </row>
    <row r="53" spans="1:13" s="78" customFormat="1" ht="22" customHeight="1">
      <c r="B53" s="83"/>
      <c r="C53" s="83"/>
      <c r="D53" s="470" t="s">
        <v>153</v>
      </c>
      <c r="E53" s="470"/>
      <c r="F53" s="470"/>
      <c r="G53" s="470"/>
      <c r="H53" s="470"/>
      <c r="I53" s="470"/>
      <c r="J53" s="470"/>
      <c r="K53" s="195"/>
    </row>
    <row r="54" spans="1:13" s="78" customFormat="1" ht="22" customHeight="1">
      <c r="A54" s="29" t="s">
        <v>83</v>
      </c>
      <c r="B54" s="6"/>
      <c r="C54" s="63"/>
      <c r="D54" s="203"/>
      <c r="E54" s="63"/>
      <c r="F54" s="203"/>
      <c r="G54" s="63"/>
      <c r="H54" s="203"/>
      <c r="I54" s="63"/>
      <c r="J54" s="203"/>
      <c r="K54" s="195"/>
    </row>
    <row r="55" spans="1:13" s="90" customFormat="1" ht="22" customHeight="1">
      <c r="A55" s="107" t="s">
        <v>84</v>
      </c>
      <c r="B55" s="19"/>
      <c r="C55" s="196"/>
      <c r="D55" s="196">
        <f>D57-D56</f>
        <v>102057948</v>
      </c>
      <c r="E55" s="196"/>
      <c r="F55" s="196">
        <f>F57-F56</f>
        <v>57987536</v>
      </c>
      <c r="G55" s="196"/>
      <c r="H55" s="88">
        <f>H31</f>
        <v>109911059</v>
      </c>
      <c r="I55" s="196"/>
      <c r="J55" s="88">
        <f>J31</f>
        <v>62363035</v>
      </c>
      <c r="K55" s="195"/>
      <c r="L55" s="358"/>
      <c r="M55" s="357"/>
    </row>
    <row r="56" spans="1:13" s="90" customFormat="1" ht="22" customHeight="1">
      <c r="A56" s="107" t="s">
        <v>85</v>
      </c>
      <c r="B56" s="19"/>
      <c r="C56" s="35"/>
      <c r="D56" s="40">
        <v>-4434605</v>
      </c>
      <c r="E56" s="35"/>
      <c r="F56" s="40">
        <v>-181559</v>
      </c>
      <c r="G56" s="35"/>
      <c r="H56" s="403">
        <v>0</v>
      </c>
      <c r="I56" s="196"/>
      <c r="J56" s="403">
        <v>0</v>
      </c>
      <c r="K56" s="195"/>
      <c r="L56" s="359"/>
    </row>
    <row r="57" spans="1:13" s="96" customFormat="1" ht="22" customHeight="1" thickBot="1">
      <c r="A57" s="100" t="s">
        <v>167</v>
      </c>
      <c r="B57" s="30"/>
      <c r="C57" s="33"/>
      <c r="D57" s="204">
        <f>D31</f>
        <v>97623343</v>
      </c>
      <c r="E57" s="33"/>
      <c r="F57" s="204">
        <f>F31</f>
        <v>57805977</v>
      </c>
      <c r="G57" s="33"/>
      <c r="H57" s="204">
        <f>SUM(H55:H56)</f>
        <v>109911059</v>
      </c>
      <c r="I57" s="32"/>
      <c r="J57" s="204">
        <f>SUM(J55:J56)</f>
        <v>62363035</v>
      </c>
      <c r="K57" s="195"/>
      <c r="L57" s="388"/>
    </row>
    <row r="58" spans="1:13" s="90" customFormat="1" ht="22" customHeight="1" thickTop="1">
      <c r="A58" s="100"/>
      <c r="B58" s="30"/>
      <c r="C58" s="67"/>
      <c r="D58" s="198"/>
      <c r="E58" s="67"/>
      <c r="F58" s="198"/>
      <c r="G58" s="67"/>
      <c r="H58" s="198"/>
      <c r="I58" s="198"/>
      <c r="J58" s="198"/>
      <c r="K58" s="195"/>
      <c r="M58" s="359"/>
    </row>
    <row r="59" spans="1:13" s="90" customFormat="1" ht="22" customHeight="1">
      <c r="A59" s="100" t="s">
        <v>87</v>
      </c>
      <c r="B59" s="19"/>
      <c r="C59" s="62"/>
      <c r="D59" s="197"/>
      <c r="E59" s="62"/>
      <c r="F59" s="197"/>
      <c r="G59" s="62"/>
      <c r="H59" s="197"/>
      <c r="I59" s="197"/>
      <c r="J59" s="197"/>
      <c r="K59" s="195"/>
    </row>
    <row r="60" spans="1:13" s="90" customFormat="1" ht="22" customHeight="1">
      <c r="A60" s="107" t="s">
        <v>84</v>
      </c>
      <c r="B60" s="19"/>
      <c r="C60" s="196"/>
      <c r="D60" s="196">
        <f>D55</f>
        <v>102057948</v>
      </c>
      <c r="E60" s="196"/>
      <c r="F60" s="196">
        <f>F62-F61</f>
        <v>61248981</v>
      </c>
      <c r="G60" s="196"/>
      <c r="H60" s="88">
        <f>H44</f>
        <v>109911059</v>
      </c>
      <c r="I60" s="196"/>
      <c r="J60" s="88">
        <f>J44</f>
        <v>65001105</v>
      </c>
      <c r="K60" s="195"/>
    </row>
    <row r="61" spans="1:13" s="96" customFormat="1" ht="22" customHeight="1">
      <c r="A61" s="107" t="s">
        <v>85</v>
      </c>
      <c r="B61" s="19"/>
      <c r="C61" s="35"/>
      <c r="D61" s="40">
        <v>-4434605</v>
      </c>
      <c r="E61" s="35"/>
      <c r="F61" s="40">
        <v>-152078</v>
      </c>
      <c r="G61" s="35"/>
      <c r="H61" s="175">
        <v>0</v>
      </c>
      <c r="I61" s="196"/>
      <c r="J61" s="175">
        <v>0</v>
      </c>
      <c r="K61" s="195"/>
    </row>
    <row r="62" spans="1:13" s="90" customFormat="1" ht="22" customHeight="1" thickBot="1">
      <c r="A62" s="100" t="s">
        <v>204</v>
      </c>
      <c r="B62" s="30"/>
      <c r="C62" s="33"/>
      <c r="D62" s="204">
        <f>D44</f>
        <v>97623343</v>
      </c>
      <c r="E62" s="33"/>
      <c r="F62" s="204">
        <f>F44</f>
        <v>61096903</v>
      </c>
      <c r="G62" s="33"/>
      <c r="H62" s="204">
        <f>SUM(H60:H61)</f>
        <v>109911059</v>
      </c>
      <c r="I62" s="32"/>
      <c r="J62" s="204">
        <f>SUM(J60:J61)</f>
        <v>65001105</v>
      </c>
      <c r="K62" s="195"/>
    </row>
    <row r="63" spans="1:13" s="90" customFormat="1" ht="20.5" customHeight="1" thickTop="1">
      <c r="A63" s="29"/>
      <c r="B63" s="19"/>
      <c r="C63" s="202"/>
      <c r="D63" s="202"/>
      <c r="E63" s="202"/>
      <c r="F63" s="202"/>
      <c r="G63" s="202"/>
      <c r="H63" s="202"/>
      <c r="I63" s="202"/>
      <c r="J63" s="202"/>
      <c r="K63" s="195"/>
    </row>
    <row r="64" spans="1:13" s="90" customFormat="1" ht="24.5" customHeight="1" thickBot="1">
      <c r="A64" s="5" t="s">
        <v>142</v>
      </c>
      <c r="B64" s="19">
        <v>24</v>
      </c>
      <c r="C64" s="206"/>
      <c r="D64" s="205">
        <v>0.11</v>
      </c>
      <c r="E64" s="206"/>
      <c r="F64" s="205">
        <f>F55/'BS7-9'!F76</f>
        <v>6.530255150241103E-2</v>
      </c>
      <c r="G64" s="206"/>
      <c r="H64" s="205">
        <v>0.12</v>
      </c>
      <c r="I64" s="206"/>
      <c r="J64" s="205">
        <f>J55/'BS7-9'!L76</f>
        <v>7.0230011237831541E-2</v>
      </c>
      <c r="K64" s="195"/>
    </row>
    <row r="65" spans="1:11" s="90" customFormat="1" ht="22" customHeight="1" thickTop="1">
      <c r="A65" s="5"/>
      <c r="B65" s="19"/>
      <c r="C65" s="206"/>
      <c r="D65" s="206"/>
      <c r="E65" s="206"/>
      <c r="F65" s="206"/>
      <c r="G65" s="206"/>
      <c r="H65" s="206"/>
      <c r="I65" s="206"/>
      <c r="J65" s="206"/>
      <c r="K65" s="195"/>
    </row>
    <row r="67" spans="1:11" ht="22.5" hidden="1" customHeight="1"/>
    <row r="68" spans="1:11" ht="22.5" hidden="1" customHeight="1">
      <c r="D68" s="361">
        <v>43465</v>
      </c>
      <c r="F68" s="361">
        <v>43100</v>
      </c>
      <c r="H68" s="361">
        <v>43465</v>
      </c>
      <c r="J68" s="361">
        <v>43100</v>
      </c>
    </row>
    <row r="69" spans="1:11" ht="22.5" hidden="1" customHeight="1">
      <c r="A69" s="111" t="s">
        <v>89</v>
      </c>
      <c r="B69" s="360">
        <v>6800000</v>
      </c>
      <c r="C69" s="360"/>
      <c r="D69" s="360">
        <f>B69</f>
        <v>6800000</v>
      </c>
      <c r="E69" s="360"/>
      <c r="F69" s="360"/>
      <c r="G69" s="360"/>
      <c r="H69" s="360">
        <f>B69</f>
        <v>6800000</v>
      </c>
    </row>
    <row r="70" spans="1:11" ht="22.5" hidden="1" customHeight="1">
      <c r="A70" s="112">
        <v>43153</v>
      </c>
      <c r="B70" s="360">
        <v>1500000</v>
      </c>
      <c r="C70" s="360"/>
      <c r="D70" s="360">
        <f>H70</f>
        <v>1286301</v>
      </c>
      <c r="E70" s="360"/>
      <c r="F70" s="360"/>
      <c r="G70" s="360"/>
      <c r="H70" s="360">
        <f>ROUND(B70*(H68-A70+1)/(365),0)</f>
        <v>1286301</v>
      </c>
    </row>
    <row r="71" spans="1:11" ht="22.5" hidden="1" customHeight="1">
      <c r="A71" s="112">
        <v>43291</v>
      </c>
      <c r="B71" s="360">
        <v>430000</v>
      </c>
      <c r="C71" s="360"/>
      <c r="D71" s="360">
        <f>H71</f>
        <v>206164</v>
      </c>
      <c r="E71" s="360"/>
      <c r="F71" s="360"/>
      <c r="G71" s="360"/>
      <c r="H71" s="360">
        <f>ROUND(B71*(H68-A71+1)/(365),0)</f>
        <v>206164</v>
      </c>
    </row>
    <row r="72" spans="1:11" ht="22.5" hidden="1" customHeight="1">
      <c r="A72" s="112">
        <v>43459</v>
      </c>
      <c r="B72" s="360">
        <v>149827</v>
      </c>
      <c r="C72" s="360"/>
      <c r="D72" s="360">
        <f>H72</f>
        <v>2873</v>
      </c>
      <c r="E72" s="360"/>
      <c r="F72" s="360"/>
      <c r="G72" s="360"/>
      <c r="H72" s="360">
        <f>ROUND(B72*(H68-A72+1)/(365),0)</f>
        <v>2873</v>
      </c>
    </row>
    <row r="73" spans="1:11" ht="22.5" hidden="1" customHeight="1">
      <c r="A73" s="112"/>
      <c r="B73" s="360"/>
      <c r="C73" s="360"/>
      <c r="D73" s="360"/>
      <c r="E73" s="360"/>
      <c r="F73" s="360"/>
      <c r="G73" s="360"/>
      <c r="H73" s="360"/>
    </row>
    <row r="74" spans="1:11" ht="22.5" hidden="1" customHeight="1" thickBot="1">
      <c r="A74" s="111" t="s">
        <v>157</v>
      </c>
      <c r="B74" s="360"/>
      <c r="C74" s="360"/>
      <c r="D74" s="362">
        <f>SUM(D69:D72)</f>
        <v>8295338</v>
      </c>
      <c r="E74" s="360"/>
      <c r="F74" s="360"/>
      <c r="G74" s="360"/>
      <c r="H74" s="362">
        <f>SUM(H69:H72)</f>
        <v>8295338</v>
      </c>
    </row>
    <row r="75" spans="1:11" ht="22.5" hidden="1" customHeight="1" thickTop="1">
      <c r="D75" s="110">
        <f>ROUND(D74*10^2,0)</f>
        <v>829533800</v>
      </c>
      <c r="H75" s="110">
        <f>ROUND(H74*10^2,0)</f>
        <v>829533800</v>
      </c>
    </row>
    <row r="76" spans="1:11" ht="22.5" hidden="1" customHeight="1"/>
    <row r="77" spans="1:11" ht="22.5" hidden="1" customHeight="1">
      <c r="A77" s="111" t="s">
        <v>89</v>
      </c>
      <c r="B77" s="360"/>
      <c r="F77" s="360">
        <v>2000000</v>
      </c>
      <c r="J77" s="360">
        <v>2000000</v>
      </c>
    </row>
    <row r="78" spans="1:11" ht="22.5" hidden="1" customHeight="1">
      <c r="A78" s="112">
        <v>43010</v>
      </c>
      <c r="B78" s="360">
        <v>4800000</v>
      </c>
      <c r="F78" s="360">
        <f>J78</f>
        <v>1196712</v>
      </c>
      <c r="H78" s="360"/>
      <c r="J78" s="360">
        <f>ROUND(B78*(J68-A78+1)/(365),0)</f>
        <v>1196712</v>
      </c>
    </row>
    <row r="79" spans="1:11" ht="22.5" hidden="1" customHeight="1" thickBot="1">
      <c r="A79" s="111" t="s">
        <v>157</v>
      </c>
      <c r="B79" s="360"/>
      <c r="F79" s="362">
        <f>SUM(F77:F78)</f>
        <v>3196712</v>
      </c>
      <c r="H79" s="110">
        <f>F60/F79</f>
        <v>19.159993455775808</v>
      </c>
      <c r="J79" s="362">
        <f>SUM(J77:J78)</f>
        <v>3196712</v>
      </c>
      <c r="K79" s="394">
        <f>J60/J79</f>
        <v>20.333738228529814</v>
      </c>
    </row>
  </sheetData>
  <mergeCells count="16">
    <mergeCell ref="D53:J53"/>
    <mergeCell ref="D49:F49"/>
    <mergeCell ref="D50:F50"/>
    <mergeCell ref="D51:F51"/>
    <mergeCell ref="D8:J8"/>
    <mergeCell ref="H49:J49"/>
    <mergeCell ref="H50:J50"/>
    <mergeCell ref="H51:J51"/>
    <mergeCell ref="A46:I46"/>
    <mergeCell ref="H5:J5"/>
    <mergeCell ref="D4:F4"/>
    <mergeCell ref="D5:F5"/>
    <mergeCell ref="D6:F6"/>
    <mergeCell ref="A1:I1"/>
    <mergeCell ref="H6:J6"/>
    <mergeCell ref="H4:J4"/>
  </mergeCells>
  <pageMargins left="0.7" right="0.7" top="0.5" bottom="0.5" header="0.5" footer="0.5"/>
  <pageSetup paperSize="9" scale="76" firstPageNumber="10" fitToHeight="0" orientation="portrait" useFirstPageNumber="1" r:id="rId1"/>
  <headerFooter>
    <oddFooter>&amp;L หมายเหตุประกอบงบการเงินเป็นส่วนหนึ่งของงบการเงินนี้
&amp;C&amp;P</oddFooter>
  </headerFooter>
  <rowBreaks count="1" manualBreakCount="1">
    <brk id="45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Q332"/>
  <sheetViews>
    <sheetView topLeftCell="B85" workbookViewId="0">
      <selection activeCell="D92" sqref="D92"/>
    </sheetView>
  </sheetViews>
  <sheetFormatPr defaultRowHeight="21.5"/>
  <cols>
    <col min="1" max="1" width="49" style="1" customWidth="1"/>
    <col min="2" max="2" width="9.8984375" style="6" customWidth="1"/>
    <col min="3" max="3" width="15.19921875" style="193" customWidth="1"/>
    <col min="4" max="4" width="15.19921875" style="333" customWidth="1"/>
    <col min="5" max="5" width="15.19921875" style="304" customWidth="1"/>
    <col min="6" max="6" width="1.59765625" style="51" customWidth="1"/>
    <col min="7" max="7" width="15.19921875" style="51" customWidth="1"/>
    <col min="8" max="8" width="14.3984375" style="343" customWidth="1"/>
    <col min="9" max="9" width="16.09765625" style="304" customWidth="1"/>
    <col min="10" max="10" width="1.59765625" style="74" customWidth="1"/>
    <col min="11" max="11" width="15.19921875" style="51" customWidth="1"/>
    <col min="12" max="12" width="15.19921875" style="333" customWidth="1"/>
    <col min="13" max="13" width="15.19921875" style="304" customWidth="1"/>
    <col min="14" max="14" width="1.59765625" style="51" customWidth="1"/>
    <col min="15" max="15" width="14.69921875" style="51" customWidth="1"/>
    <col min="16" max="16" width="8" style="318" bestFit="1" customWidth="1"/>
    <col min="17" max="17" width="9.09765625" style="293"/>
  </cols>
  <sheetData>
    <row r="1" spans="1:17" ht="23">
      <c r="A1" s="466" t="s">
        <v>0</v>
      </c>
      <c r="B1" s="466"/>
      <c r="C1" s="466"/>
      <c r="D1" s="466"/>
      <c r="E1" s="466"/>
      <c r="F1" s="466"/>
      <c r="G1" s="466"/>
      <c r="H1" s="466"/>
      <c r="I1" s="466"/>
      <c r="J1" s="466"/>
      <c r="K1" s="213"/>
      <c r="L1" s="344"/>
      <c r="M1" s="311"/>
      <c r="N1" s="213"/>
      <c r="O1" s="213"/>
    </row>
    <row r="2" spans="1:17" ht="23">
      <c r="A2" s="466" t="s">
        <v>1</v>
      </c>
      <c r="B2" s="466"/>
      <c r="C2" s="466"/>
      <c r="D2" s="466"/>
      <c r="E2" s="466"/>
      <c r="F2" s="466"/>
      <c r="G2" s="466"/>
      <c r="H2" s="466"/>
      <c r="I2" s="466"/>
      <c r="J2" s="466"/>
      <c r="K2" s="213"/>
      <c r="L2" s="344"/>
      <c r="M2" s="311"/>
      <c r="N2" s="213"/>
      <c r="O2" s="213"/>
    </row>
    <row r="3" spans="1:17" ht="23">
      <c r="A3" s="213"/>
      <c r="B3" s="2"/>
      <c r="C3" s="1"/>
      <c r="D3" s="314"/>
      <c r="E3" s="289"/>
      <c r="F3" s="1"/>
      <c r="G3" s="1"/>
      <c r="H3" s="334"/>
      <c r="I3" s="289"/>
      <c r="J3" s="1"/>
      <c r="K3" s="1"/>
      <c r="L3" s="314"/>
      <c r="M3" s="289"/>
      <c r="N3" s="1"/>
      <c r="O3" s="1"/>
    </row>
    <row r="4" spans="1:17" ht="23">
      <c r="A4" s="213"/>
      <c r="B4" s="4"/>
      <c r="C4" s="464" t="s">
        <v>2</v>
      </c>
      <c r="D4" s="464"/>
      <c r="E4" s="464"/>
      <c r="F4" s="464"/>
      <c r="G4" s="464"/>
      <c r="H4" s="464"/>
      <c r="I4" s="464"/>
      <c r="J4" s="5"/>
      <c r="K4"/>
      <c r="L4" s="318"/>
      <c r="M4" s="293"/>
      <c r="N4"/>
      <c r="O4"/>
    </row>
    <row r="5" spans="1:17">
      <c r="C5" s="7" t="s">
        <v>145</v>
      </c>
      <c r="D5" s="315"/>
      <c r="E5" s="290"/>
      <c r="F5" s="7"/>
      <c r="G5" s="7" t="s">
        <v>4</v>
      </c>
      <c r="H5" s="335"/>
      <c r="I5" s="290"/>
      <c r="J5" s="9"/>
      <c r="K5" s="7" t="s">
        <v>145</v>
      </c>
      <c r="L5" s="315"/>
      <c r="M5" s="290"/>
      <c r="N5" s="7"/>
      <c r="O5" s="7" t="s">
        <v>4</v>
      </c>
    </row>
    <row r="6" spans="1:17" ht="23">
      <c r="A6" s="10" t="s">
        <v>6</v>
      </c>
      <c r="B6" s="11" t="s">
        <v>7</v>
      </c>
      <c r="C6" s="12">
        <v>2561</v>
      </c>
      <c r="D6" s="316"/>
      <c r="E6" s="291"/>
      <c r="F6" s="12"/>
      <c r="G6" s="12">
        <v>2560</v>
      </c>
      <c r="H6" s="336"/>
      <c r="I6" s="291"/>
      <c r="J6" s="9"/>
      <c r="K6" s="12">
        <v>2561</v>
      </c>
      <c r="L6" s="316"/>
      <c r="M6" s="291"/>
      <c r="N6" s="12"/>
      <c r="O6" s="12">
        <v>2560</v>
      </c>
    </row>
    <row r="7" spans="1:17" ht="23">
      <c r="A7" s="10"/>
      <c r="B7" s="11"/>
      <c r="C7" s="15" t="s">
        <v>8</v>
      </c>
      <c r="D7" s="317"/>
      <c r="E7" s="292"/>
      <c r="F7" s="15"/>
      <c r="G7" s="15"/>
      <c r="H7" s="336"/>
      <c r="I7" s="292"/>
      <c r="J7" s="9"/>
      <c r="K7" s="15" t="s">
        <v>8</v>
      </c>
      <c r="L7" s="317"/>
      <c r="M7" s="292"/>
      <c r="N7" s="15"/>
      <c r="O7" s="15" t="s">
        <v>9</v>
      </c>
    </row>
    <row r="8" spans="1:17">
      <c r="C8"/>
      <c r="D8" s="318"/>
      <c r="E8" s="293"/>
      <c r="F8"/>
      <c r="G8"/>
      <c r="H8" s="318"/>
      <c r="I8" s="293"/>
      <c r="J8"/>
      <c r="K8"/>
      <c r="L8" s="318"/>
      <c r="M8" s="293"/>
      <c r="N8"/>
      <c r="O8"/>
    </row>
    <row r="9" spans="1:17" ht="22">
      <c r="A9" s="16" t="s">
        <v>11</v>
      </c>
      <c r="C9" s="17"/>
      <c r="D9" s="319"/>
      <c r="E9" s="294"/>
      <c r="F9" s="17"/>
      <c r="G9" s="17"/>
      <c r="H9" s="319"/>
      <c r="I9" s="294"/>
      <c r="J9" s="15"/>
      <c r="K9" s="17"/>
      <c r="L9" s="319"/>
      <c r="M9" s="294"/>
      <c r="N9" s="17"/>
      <c r="O9" s="17"/>
    </row>
    <row r="10" spans="1:17">
      <c r="A10" s="18" t="s">
        <v>12</v>
      </c>
      <c r="B10" s="19"/>
      <c r="C10" s="20">
        <v>64500</v>
      </c>
      <c r="D10" s="320">
        <v>64500</v>
      </c>
      <c r="E10" s="295">
        <f>C10-D10</f>
        <v>0</v>
      </c>
      <c r="F10" s="20"/>
      <c r="G10" s="21">
        <v>129760</v>
      </c>
      <c r="H10" s="328">
        <v>129760</v>
      </c>
      <c r="I10" s="265">
        <f>G10-H10</f>
        <v>0</v>
      </c>
      <c r="J10" s="23"/>
      <c r="K10" s="20">
        <v>54227</v>
      </c>
      <c r="L10" s="320">
        <v>54227</v>
      </c>
      <c r="M10" s="295">
        <f>K10-L10</f>
        <v>0</v>
      </c>
      <c r="N10" s="21"/>
      <c r="O10" s="24">
        <v>115615</v>
      </c>
      <c r="P10" s="318">
        <v>115615</v>
      </c>
      <c r="Q10" s="347">
        <f>O10-P10</f>
        <v>0</v>
      </c>
    </row>
    <row r="11" spans="1:17">
      <c r="A11" s="25" t="s">
        <v>13</v>
      </c>
      <c r="B11" s="19">
        <v>6</v>
      </c>
      <c r="C11" s="20">
        <v>41794</v>
      </c>
      <c r="D11" s="320">
        <v>41794</v>
      </c>
      <c r="E11" s="295">
        <f t="shared" ref="E11:E29" si="0">C11-D11</f>
        <v>0</v>
      </c>
      <c r="F11" s="20"/>
      <c r="G11" s="21">
        <v>43176</v>
      </c>
      <c r="H11" s="328">
        <v>43176</v>
      </c>
      <c r="I11" s="265">
        <f t="shared" ref="I11:I16" si="1">G11-H11</f>
        <v>0</v>
      </c>
      <c r="J11" s="23"/>
      <c r="K11" s="20">
        <v>32292</v>
      </c>
      <c r="L11" s="320">
        <v>32292</v>
      </c>
      <c r="M11" s="295">
        <f t="shared" ref="M11:M17" si="2">K11-L11</f>
        <v>0</v>
      </c>
      <c r="N11" s="21"/>
      <c r="O11" s="21">
        <v>32811</v>
      </c>
      <c r="P11" s="318">
        <v>32811</v>
      </c>
      <c r="Q11" s="347">
        <f t="shared" ref="Q11:Q17" si="3">O11-P11</f>
        <v>0</v>
      </c>
    </row>
    <row r="12" spans="1:17">
      <c r="A12" s="25" t="s">
        <v>14</v>
      </c>
      <c r="B12" s="19">
        <v>7</v>
      </c>
      <c r="C12" s="20">
        <v>197921</v>
      </c>
      <c r="D12" s="320">
        <v>197921</v>
      </c>
      <c r="E12" s="295">
        <f t="shared" si="0"/>
        <v>0</v>
      </c>
      <c r="F12" s="20"/>
      <c r="G12" s="21">
        <v>165376</v>
      </c>
      <c r="H12" s="328">
        <v>165376</v>
      </c>
      <c r="I12" s="265">
        <f t="shared" si="1"/>
        <v>0</v>
      </c>
      <c r="J12" s="23"/>
      <c r="K12" s="20">
        <v>197921</v>
      </c>
      <c r="L12" s="320">
        <v>197921</v>
      </c>
      <c r="M12" s="295">
        <f t="shared" si="2"/>
        <v>0</v>
      </c>
      <c r="N12" s="21"/>
      <c r="O12" s="21">
        <v>165376</v>
      </c>
      <c r="P12" s="318">
        <v>165376</v>
      </c>
      <c r="Q12" s="347">
        <f t="shared" si="3"/>
        <v>0</v>
      </c>
    </row>
    <row r="13" spans="1:17">
      <c r="A13" s="26" t="s">
        <v>15</v>
      </c>
      <c r="B13" s="19">
        <v>5</v>
      </c>
      <c r="C13" s="27">
        <v>17828</v>
      </c>
      <c r="D13" s="321">
        <v>17828</v>
      </c>
      <c r="E13" s="295">
        <f t="shared" si="0"/>
        <v>0</v>
      </c>
      <c r="F13" s="27"/>
      <c r="G13" s="21">
        <v>35940</v>
      </c>
      <c r="H13" s="328">
        <v>35937</v>
      </c>
      <c r="I13" s="265">
        <f t="shared" si="1"/>
        <v>3</v>
      </c>
      <c r="J13" s="23"/>
      <c r="K13" s="20">
        <v>16387</v>
      </c>
      <c r="L13" s="320">
        <v>16387</v>
      </c>
      <c r="M13" s="295">
        <f t="shared" si="2"/>
        <v>0</v>
      </c>
      <c r="N13" s="21"/>
      <c r="O13" s="21">
        <v>32992</v>
      </c>
      <c r="P13" s="318">
        <v>32992</v>
      </c>
      <c r="Q13" s="347">
        <f t="shared" si="3"/>
        <v>0</v>
      </c>
    </row>
    <row r="14" spans="1:17">
      <c r="A14" s="26" t="s">
        <v>146</v>
      </c>
      <c r="B14" s="19"/>
      <c r="C14" s="21">
        <v>0</v>
      </c>
      <c r="D14" s="231">
        <v>0</v>
      </c>
      <c r="E14" s="295">
        <f t="shared" si="0"/>
        <v>0</v>
      </c>
      <c r="F14" s="27"/>
      <c r="G14" s="21">
        <v>0</v>
      </c>
      <c r="H14" s="328">
        <v>0</v>
      </c>
      <c r="I14" s="265">
        <f t="shared" si="1"/>
        <v>0</v>
      </c>
      <c r="J14" s="23"/>
      <c r="K14" s="20">
        <v>5600</v>
      </c>
      <c r="L14" s="320">
        <v>5600</v>
      </c>
      <c r="M14" s="295">
        <f t="shared" si="2"/>
        <v>0</v>
      </c>
      <c r="N14" s="21"/>
      <c r="O14" s="21">
        <v>0</v>
      </c>
      <c r="P14" s="318">
        <v>0</v>
      </c>
      <c r="Q14" s="347">
        <f t="shared" si="3"/>
        <v>0</v>
      </c>
    </row>
    <row r="15" spans="1:17">
      <c r="A15" s="25" t="s">
        <v>16</v>
      </c>
      <c r="B15" s="19"/>
      <c r="C15" s="27">
        <v>414868</v>
      </c>
      <c r="D15" s="231">
        <v>414868</v>
      </c>
      <c r="E15" s="295">
        <f t="shared" si="0"/>
        <v>0</v>
      </c>
      <c r="F15" s="28"/>
      <c r="G15" s="21">
        <v>350107</v>
      </c>
      <c r="H15" s="328">
        <v>350107</v>
      </c>
      <c r="I15" s="265">
        <f t="shared" si="1"/>
        <v>0</v>
      </c>
      <c r="J15" s="23"/>
      <c r="K15" s="20">
        <v>385120</v>
      </c>
      <c r="L15" s="320">
        <v>385120</v>
      </c>
      <c r="M15" s="295">
        <f t="shared" si="2"/>
        <v>0</v>
      </c>
      <c r="N15" s="21"/>
      <c r="O15" s="24">
        <v>333914</v>
      </c>
      <c r="P15" s="318">
        <v>333914</v>
      </c>
      <c r="Q15" s="347">
        <f t="shared" si="3"/>
        <v>0</v>
      </c>
    </row>
    <row r="16" spans="1:17">
      <c r="A16" s="26" t="s">
        <v>17</v>
      </c>
      <c r="B16" s="19"/>
      <c r="C16" s="20">
        <v>32019</v>
      </c>
      <c r="D16" s="320">
        <v>32019</v>
      </c>
      <c r="E16" s="295">
        <f t="shared" si="0"/>
        <v>0</v>
      </c>
      <c r="F16" s="20"/>
      <c r="G16" s="21">
        <v>10384</v>
      </c>
      <c r="H16" s="328">
        <v>10386</v>
      </c>
      <c r="I16" s="265">
        <f t="shared" si="1"/>
        <v>-2</v>
      </c>
      <c r="J16" s="23"/>
      <c r="K16" s="21">
        <v>24777</v>
      </c>
      <c r="L16" s="231">
        <v>24778</v>
      </c>
      <c r="M16" s="295">
        <f t="shared" si="2"/>
        <v>-1</v>
      </c>
      <c r="N16" s="21"/>
      <c r="O16" s="24">
        <v>8307</v>
      </c>
      <c r="P16" s="318">
        <v>8307</v>
      </c>
      <c r="Q16" s="347">
        <f t="shared" si="3"/>
        <v>0</v>
      </c>
    </row>
    <row r="17" spans="1:17" ht="22">
      <c r="A17" s="29" t="s">
        <v>18</v>
      </c>
      <c r="B17" s="30"/>
      <c r="C17" s="31">
        <v>768930</v>
      </c>
      <c r="D17" s="239">
        <v>768930</v>
      </c>
      <c r="E17" s="295">
        <f t="shared" si="0"/>
        <v>0</v>
      </c>
      <c r="F17" s="32"/>
      <c r="G17" s="31">
        <v>734743</v>
      </c>
      <c r="H17" s="239">
        <v>734742</v>
      </c>
      <c r="I17" s="305">
        <v>0</v>
      </c>
      <c r="J17" s="33"/>
      <c r="K17" s="31">
        <v>716324</v>
      </c>
      <c r="L17" s="239">
        <v>716325</v>
      </c>
      <c r="M17" s="295">
        <f t="shared" si="2"/>
        <v>-1</v>
      </c>
      <c r="N17" s="32"/>
      <c r="O17" s="31">
        <v>689015</v>
      </c>
      <c r="P17" s="318">
        <v>689015</v>
      </c>
      <c r="Q17" s="347">
        <f t="shared" si="3"/>
        <v>0</v>
      </c>
    </row>
    <row r="18" spans="1:17" ht="22">
      <c r="A18" s="29"/>
      <c r="B18" s="19"/>
      <c r="C18" s="196"/>
      <c r="D18" s="237"/>
      <c r="E18" s="295">
        <f t="shared" si="0"/>
        <v>0</v>
      </c>
      <c r="F18" s="196"/>
      <c r="G18" s="196"/>
      <c r="H18" s="237"/>
      <c r="I18" s="271"/>
      <c r="J18" s="35"/>
      <c r="K18" s="36"/>
      <c r="L18" s="330"/>
      <c r="M18" s="301"/>
      <c r="N18" s="36"/>
      <c r="O18" s="36"/>
    </row>
    <row r="19" spans="1:17" ht="22">
      <c r="A19" s="16" t="s">
        <v>19</v>
      </c>
      <c r="B19" s="19"/>
      <c r="C19" s="196"/>
      <c r="D19" s="237"/>
      <c r="E19" s="295">
        <f t="shared" si="0"/>
        <v>0</v>
      </c>
      <c r="F19" s="196"/>
      <c r="G19" s="196"/>
      <c r="H19" s="237"/>
      <c r="I19" s="271"/>
      <c r="J19" s="35"/>
      <c r="K19" s="196"/>
      <c r="L19" s="237"/>
      <c r="M19" s="271"/>
      <c r="N19" s="196"/>
      <c r="O19" s="196"/>
    </row>
    <row r="20" spans="1:17">
      <c r="A20" s="38" t="s">
        <v>20</v>
      </c>
      <c r="B20" s="19">
        <v>7</v>
      </c>
      <c r="C20" s="39">
        <v>565146</v>
      </c>
      <c r="D20" s="322">
        <v>565146</v>
      </c>
      <c r="E20" s="295">
        <f t="shared" si="0"/>
        <v>0</v>
      </c>
      <c r="F20" s="39"/>
      <c r="G20" s="40">
        <v>554305</v>
      </c>
      <c r="H20" s="337">
        <v>554305</v>
      </c>
      <c r="I20" s="265">
        <f t="shared" ref="I20:I26" si="4">G20-H20</f>
        <v>0</v>
      </c>
      <c r="J20" s="39"/>
      <c r="K20" s="39">
        <v>565146</v>
      </c>
      <c r="L20" s="322">
        <v>565146</v>
      </c>
      <c r="M20" s="295">
        <f t="shared" ref="M20:M27" si="5">K20-L20</f>
        <v>0</v>
      </c>
      <c r="N20" s="39"/>
      <c r="O20" s="40">
        <v>554305</v>
      </c>
      <c r="P20" s="318">
        <v>554305</v>
      </c>
      <c r="Q20" s="347">
        <f t="shared" ref="Q20:Q27" si="6">O20-P20</f>
        <v>0</v>
      </c>
    </row>
    <row r="21" spans="1:17">
      <c r="A21" s="38" t="s">
        <v>21</v>
      </c>
      <c r="B21" s="19"/>
      <c r="C21" s="39">
        <v>2000</v>
      </c>
      <c r="D21" s="322">
        <v>2000</v>
      </c>
      <c r="E21" s="295">
        <f t="shared" si="0"/>
        <v>0</v>
      </c>
      <c r="F21" s="39"/>
      <c r="G21" s="40">
        <v>2000</v>
      </c>
      <c r="H21" s="337">
        <v>2000</v>
      </c>
      <c r="I21" s="265">
        <f t="shared" si="4"/>
        <v>0</v>
      </c>
      <c r="J21" s="39"/>
      <c r="K21" s="39">
        <v>2000</v>
      </c>
      <c r="L21" s="322">
        <v>2000</v>
      </c>
      <c r="M21" s="295">
        <f t="shared" si="5"/>
        <v>0</v>
      </c>
      <c r="N21" s="39"/>
      <c r="O21" s="40">
        <v>2000</v>
      </c>
      <c r="P21" s="318">
        <v>2000</v>
      </c>
      <c r="Q21" s="347">
        <f t="shared" si="6"/>
        <v>0</v>
      </c>
    </row>
    <row r="22" spans="1:17">
      <c r="A22" s="38" t="s">
        <v>22</v>
      </c>
      <c r="B22" s="19">
        <v>8</v>
      </c>
      <c r="C22" s="196">
        <v>0</v>
      </c>
      <c r="D22" s="237">
        <v>0</v>
      </c>
      <c r="E22" s="295">
        <f t="shared" si="0"/>
        <v>0</v>
      </c>
      <c r="F22" s="196"/>
      <c r="G22" s="196">
        <v>0</v>
      </c>
      <c r="H22" s="237">
        <v>0</v>
      </c>
      <c r="I22" s="265">
        <f t="shared" si="4"/>
        <v>0</v>
      </c>
      <c r="J22" s="40"/>
      <c r="K22" s="40">
        <v>167500</v>
      </c>
      <c r="L22" s="238">
        <v>167500</v>
      </c>
      <c r="M22" s="295">
        <f t="shared" si="5"/>
        <v>0</v>
      </c>
      <c r="N22" s="40"/>
      <c r="O22" s="40">
        <v>13000</v>
      </c>
      <c r="P22" s="318">
        <v>13000</v>
      </c>
      <c r="Q22" s="347">
        <f t="shared" si="6"/>
        <v>0</v>
      </c>
    </row>
    <row r="23" spans="1:17">
      <c r="A23" s="38" t="s">
        <v>23</v>
      </c>
      <c r="B23" s="19">
        <v>9</v>
      </c>
      <c r="C23" s="196">
        <v>279270</v>
      </c>
      <c r="D23" s="237">
        <v>279270</v>
      </c>
      <c r="E23" s="295">
        <f t="shared" si="0"/>
        <v>0</v>
      </c>
      <c r="F23" s="196"/>
      <c r="G23" s="196">
        <v>205107</v>
      </c>
      <c r="H23" s="237">
        <v>205107</v>
      </c>
      <c r="I23" s="265">
        <f t="shared" si="4"/>
        <v>0</v>
      </c>
      <c r="J23" s="40"/>
      <c r="K23" s="40">
        <v>209015</v>
      </c>
      <c r="L23" s="238">
        <v>209015</v>
      </c>
      <c r="M23" s="295">
        <f t="shared" si="5"/>
        <v>0</v>
      </c>
      <c r="N23" s="40"/>
      <c r="O23" s="40">
        <v>182437</v>
      </c>
      <c r="P23" s="318">
        <v>182437</v>
      </c>
      <c r="Q23" s="347">
        <f t="shared" si="6"/>
        <v>0</v>
      </c>
    </row>
    <row r="24" spans="1:17">
      <c r="A24" s="38" t="s">
        <v>24</v>
      </c>
      <c r="B24" s="19"/>
      <c r="C24" s="196">
        <v>49893</v>
      </c>
      <c r="D24" s="237">
        <v>49893</v>
      </c>
      <c r="E24" s="295">
        <f t="shared" si="0"/>
        <v>0</v>
      </c>
      <c r="F24" s="196"/>
      <c r="G24" s="40">
        <v>8200</v>
      </c>
      <c r="H24" s="237">
        <v>8200</v>
      </c>
      <c r="I24" s="265">
        <f t="shared" si="4"/>
        <v>0</v>
      </c>
      <c r="J24" s="40"/>
      <c r="K24" s="40">
        <v>11692</v>
      </c>
      <c r="L24" s="238">
        <v>11692</v>
      </c>
      <c r="M24" s="295">
        <f t="shared" si="5"/>
        <v>0</v>
      </c>
      <c r="N24" s="40"/>
      <c r="O24" s="40">
        <v>7615</v>
      </c>
      <c r="P24" s="318">
        <v>7615</v>
      </c>
      <c r="Q24" s="347">
        <f t="shared" si="6"/>
        <v>0</v>
      </c>
    </row>
    <row r="25" spans="1:17">
      <c r="A25" s="38" t="s">
        <v>25</v>
      </c>
      <c r="B25" s="19" t="s">
        <v>131</v>
      </c>
      <c r="C25" s="196">
        <v>68091</v>
      </c>
      <c r="D25" s="237">
        <v>68091</v>
      </c>
      <c r="E25" s="295">
        <f t="shared" si="0"/>
        <v>0</v>
      </c>
      <c r="F25" s="196"/>
      <c r="G25" s="42">
        <v>73462</v>
      </c>
      <c r="H25" s="237">
        <v>73462</v>
      </c>
      <c r="I25" s="265">
        <f t="shared" si="4"/>
        <v>0</v>
      </c>
      <c r="J25" s="40"/>
      <c r="K25" s="40">
        <v>61259</v>
      </c>
      <c r="L25" s="238">
        <v>61259</v>
      </c>
      <c r="M25" s="295">
        <f t="shared" si="5"/>
        <v>0</v>
      </c>
      <c r="N25" s="40"/>
      <c r="O25" s="42">
        <v>70326</v>
      </c>
      <c r="P25" s="318">
        <v>70326</v>
      </c>
      <c r="Q25" s="347">
        <f t="shared" si="6"/>
        <v>0</v>
      </c>
    </row>
    <row r="26" spans="1:17">
      <c r="A26" s="26" t="s">
        <v>26</v>
      </c>
      <c r="B26" s="19"/>
      <c r="C26" s="197">
        <v>11338</v>
      </c>
      <c r="D26" s="241">
        <v>11338</v>
      </c>
      <c r="E26" s="295">
        <f t="shared" si="0"/>
        <v>0</v>
      </c>
      <c r="F26" s="197"/>
      <c r="G26" s="197">
        <v>5401</v>
      </c>
      <c r="H26" s="241">
        <v>5402</v>
      </c>
      <c r="I26" s="265">
        <f t="shared" si="4"/>
        <v>-1</v>
      </c>
      <c r="J26" s="40"/>
      <c r="K26" s="40">
        <v>3669</v>
      </c>
      <c r="L26" s="238">
        <v>3669</v>
      </c>
      <c r="M26" s="295">
        <f t="shared" si="5"/>
        <v>0</v>
      </c>
      <c r="N26" s="40"/>
      <c r="O26" s="40">
        <v>4420</v>
      </c>
      <c r="P26" s="318">
        <v>4420</v>
      </c>
      <c r="Q26" s="347">
        <f t="shared" si="6"/>
        <v>0</v>
      </c>
    </row>
    <row r="27" spans="1:17" ht="22">
      <c r="A27" s="29" t="s">
        <v>27</v>
      </c>
      <c r="B27" s="43"/>
      <c r="C27" s="44">
        <v>975738</v>
      </c>
      <c r="D27" s="240">
        <v>975738</v>
      </c>
      <c r="E27" s="295">
        <f t="shared" si="0"/>
        <v>0</v>
      </c>
      <c r="F27" s="198"/>
      <c r="G27" s="44">
        <v>848475</v>
      </c>
      <c r="H27" s="240">
        <v>848476</v>
      </c>
      <c r="I27" s="306">
        <v>0</v>
      </c>
      <c r="J27" s="198"/>
      <c r="K27" s="44">
        <v>1020281</v>
      </c>
      <c r="L27" s="240">
        <v>1020281</v>
      </c>
      <c r="M27" s="295">
        <f t="shared" si="5"/>
        <v>0</v>
      </c>
      <c r="N27" s="198"/>
      <c r="O27" s="44">
        <v>834103</v>
      </c>
      <c r="P27" s="318">
        <v>834103</v>
      </c>
      <c r="Q27" s="347">
        <f t="shared" si="6"/>
        <v>0</v>
      </c>
    </row>
    <row r="28" spans="1:17">
      <c r="C28" s="196"/>
      <c r="D28" s="237"/>
      <c r="E28" s="295">
        <f t="shared" si="0"/>
        <v>0</v>
      </c>
      <c r="F28" s="196"/>
      <c r="G28" s="196"/>
      <c r="H28" s="237"/>
      <c r="I28" s="271"/>
      <c r="J28" s="35"/>
      <c r="K28" s="196"/>
      <c r="L28" s="237"/>
      <c r="M28" s="271"/>
      <c r="N28" s="196"/>
      <c r="O28" s="196"/>
    </row>
    <row r="29" spans="1:17" ht="22.5" thickBot="1">
      <c r="A29" s="29" t="s">
        <v>28</v>
      </c>
      <c r="B29" s="43"/>
      <c r="C29" s="45">
        <v>1744668</v>
      </c>
      <c r="D29" s="239">
        <v>1744668</v>
      </c>
      <c r="E29" s="295">
        <f t="shared" si="0"/>
        <v>0</v>
      </c>
      <c r="F29" s="32"/>
      <c r="G29" s="45">
        <v>1583218</v>
      </c>
      <c r="H29" s="239">
        <v>1583218</v>
      </c>
      <c r="I29" s="307">
        <v>0</v>
      </c>
      <c r="J29" s="33"/>
      <c r="K29" s="45">
        <v>1736605</v>
      </c>
      <c r="L29" s="239">
        <v>1736606</v>
      </c>
      <c r="M29" s="273"/>
      <c r="N29" s="32"/>
      <c r="O29" s="45">
        <v>1523118</v>
      </c>
      <c r="P29" s="318">
        <v>1523118</v>
      </c>
      <c r="Q29" s="347">
        <f>O29-P29</f>
        <v>0</v>
      </c>
    </row>
    <row r="30" spans="1:17" ht="22.5" thickTop="1">
      <c r="A30" s="29"/>
      <c r="B30" s="43"/>
      <c r="C30" s="46"/>
      <c r="D30" s="323"/>
      <c r="E30" s="296"/>
      <c r="F30" s="46"/>
      <c r="G30" s="46"/>
      <c r="H30" s="323"/>
      <c r="I30" s="296"/>
      <c r="J30" s="14"/>
      <c r="K30" s="46"/>
      <c r="L30" s="323"/>
      <c r="M30" s="296"/>
      <c r="N30" s="46"/>
      <c r="O30" s="46"/>
    </row>
    <row r="31" spans="1:17" ht="23">
      <c r="A31" s="466" t="s">
        <v>0</v>
      </c>
      <c r="B31" s="466"/>
      <c r="C31" s="466"/>
      <c r="D31" s="466"/>
      <c r="E31" s="466"/>
      <c r="F31" s="466"/>
      <c r="G31" s="466"/>
      <c r="H31" s="466"/>
      <c r="I31" s="466"/>
      <c r="J31" s="466"/>
      <c r="K31" s="213"/>
      <c r="L31" s="344"/>
      <c r="M31" s="311"/>
      <c r="N31" s="213"/>
      <c r="O31" s="213"/>
    </row>
    <row r="32" spans="1:17" ht="23">
      <c r="A32" s="466" t="s">
        <v>1</v>
      </c>
      <c r="B32" s="466"/>
      <c r="C32" s="466"/>
      <c r="D32" s="466"/>
      <c r="E32" s="466"/>
      <c r="F32" s="466"/>
      <c r="G32" s="466"/>
      <c r="H32" s="466"/>
      <c r="I32" s="466"/>
      <c r="J32" s="466"/>
      <c r="K32" s="213"/>
      <c r="L32" s="344"/>
      <c r="M32" s="311"/>
      <c r="N32" s="213"/>
      <c r="O32" s="213"/>
    </row>
    <row r="33" spans="1:17">
      <c r="C33" s="47"/>
      <c r="D33" s="324"/>
      <c r="E33" s="297"/>
      <c r="F33" s="47"/>
      <c r="G33" s="47"/>
      <c r="H33" s="324"/>
      <c r="I33" s="297"/>
      <c r="J33" s="48"/>
      <c r="K33" s="47"/>
      <c r="L33" s="324"/>
      <c r="M33" s="297"/>
      <c r="N33" s="47"/>
      <c r="O33" s="47"/>
    </row>
    <row r="34" spans="1:17" ht="23">
      <c r="A34" s="213"/>
      <c r="B34" s="43"/>
      <c r="C34" s="464" t="s">
        <v>2</v>
      </c>
      <c r="D34" s="464"/>
      <c r="E34" s="464"/>
      <c r="F34" s="464"/>
      <c r="G34" s="464"/>
      <c r="H34" s="464"/>
      <c r="I34" s="464"/>
      <c r="J34" s="5"/>
      <c r="K34"/>
      <c r="L34" s="318"/>
      <c r="M34" s="293"/>
      <c r="N34"/>
      <c r="O34"/>
    </row>
    <row r="35" spans="1:17">
      <c r="C35" s="7" t="s">
        <v>145</v>
      </c>
      <c r="D35" s="315"/>
      <c r="E35" s="290"/>
      <c r="F35" s="7"/>
      <c r="G35" s="7" t="s">
        <v>4</v>
      </c>
      <c r="H35" s="335"/>
      <c r="I35" s="290" t="s">
        <v>5</v>
      </c>
      <c r="J35" s="9"/>
      <c r="K35" s="7" t="s">
        <v>145</v>
      </c>
      <c r="L35" s="315"/>
      <c r="M35" s="290"/>
      <c r="N35" s="7"/>
      <c r="O35" s="7" t="s">
        <v>4</v>
      </c>
    </row>
    <row r="36" spans="1:17" ht="23">
      <c r="A36" s="10" t="s">
        <v>29</v>
      </c>
      <c r="B36" s="11" t="s">
        <v>7</v>
      </c>
      <c r="C36" s="12">
        <v>2561</v>
      </c>
      <c r="D36" s="316"/>
      <c r="E36" s="291"/>
      <c r="F36" s="12"/>
      <c r="G36" s="12">
        <v>2560</v>
      </c>
      <c r="H36" s="336"/>
      <c r="I36" s="291">
        <v>2560</v>
      </c>
      <c r="J36" s="9"/>
      <c r="K36" s="12">
        <v>2561</v>
      </c>
      <c r="L36" s="316"/>
      <c r="M36" s="291"/>
      <c r="N36" s="12"/>
      <c r="O36" s="12">
        <v>2560</v>
      </c>
    </row>
    <row r="37" spans="1:17" ht="23">
      <c r="A37" s="10"/>
      <c r="B37" s="11"/>
      <c r="C37" s="15" t="s">
        <v>8</v>
      </c>
      <c r="D37" s="317"/>
      <c r="E37" s="292"/>
      <c r="F37" s="15"/>
      <c r="G37" s="15"/>
      <c r="H37" s="336"/>
      <c r="I37" s="292" t="s">
        <v>8</v>
      </c>
      <c r="J37" s="9"/>
      <c r="K37" s="15" t="s">
        <v>8</v>
      </c>
      <c r="L37" s="317"/>
      <c r="M37" s="292"/>
      <c r="N37" s="15"/>
      <c r="O37" s="15" t="s">
        <v>9</v>
      </c>
    </row>
    <row r="38" spans="1:17" ht="23">
      <c r="A38" s="213"/>
      <c r="C38"/>
      <c r="D38" s="318"/>
      <c r="E38" s="293"/>
      <c r="F38"/>
      <c r="G38"/>
      <c r="H38" s="318"/>
      <c r="I38" s="293"/>
      <c r="J38"/>
      <c r="K38"/>
      <c r="L38" s="318"/>
      <c r="M38" s="293"/>
      <c r="N38"/>
      <c r="O38"/>
    </row>
    <row r="39" spans="1:17" ht="22">
      <c r="A39" s="16" t="s">
        <v>30</v>
      </c>
      <c r="C39" s="17"/>
      <c r="D39" s="319"/>
      <c r="E39" s="294"/>
      <c r="F39" s="17"/>
      <c r="G39" s="17"/>
      <c r="H39" s="319"/>
      <c r="I39" s="294"/>
      <c r="J39" s="15"/>
      <c r="K39" s="17"/>
      <c r="L39" s="319"/>
      <c r="M39" s="294"/>
      <c r="N39" s="17"/>
      <c r="O39" s="17"/>
    </row>
    <row r="40" spans="1:17">
      <c r="A40" s="199" t="s">
        <v>31</v>
      </c>
      <c r="C40" s="23">
        <v>175706</v>
      </c>
      <c r="D40" s="229">
        <v>175706</v>
      </c>
      <c r="E40" s="295">
        <f t="shared" ref="E40:E58" si="7">C40-D40</f>
        <v>0</v>
      </c>
      <c r="F40" s="49"/>
      <c r="G40" s="23">
        <v>246478</v>
      </c>
      <c r="H40" s="338">
        <v>246478</v>
      </c>
      <c r="I40" s="265">
        <f t="shared" ref="I40:I47" si="8">G40-H40</f>
        <v>0</v>
      </c>
      <c r="J40" s="28"/>
      <c r="K40" s="57">
        <v>148146</v>
      </c>
      <c r="L40" s="232">
        <v>148147</v>
      </c>
      <c r="M40" s="295">
        <f t="shared" ref="M40:M48" si="9">K40-L40</f>
        <v>-1</v>
      </c>
      <c r="N40" s="49"/>
      <c r="O40" s="23">
        <v>240886</v>
      </c>
      <c r="P40" s="318">
        <v>240886</v>
      </c>
      <c r="Q40" s="347">
        <f t="shared" ref="Q40:Q48" si="10">O40-P40</f>
        <v>0</v>
      </c>
    </row>
    <row r="41" spans="1:17">
      <c r="A41" s="26" t="s">
        <v>32</v>
      </c>
      <c r="B41" s="6">
        <v>5</v>
      </c>
      <c r="C41" s="200">
        <v>71599</v>
      </c>
      <c r="D41" s="325">
        <v>71599</v>
      </c>
      <c r="E41" s="295">
        <f t="shared" si="7"/>
        <v>0</v>
      </c>
      <c r="F41" s="200"/>
      <c r="G41" s="200">
        <v>55836</v>
      </c>
      <c r="H41" s="325">
        <v>55848</v>
      </c>
      <c r="I41" s="265">
        <f t="shared" si="8"/>
        <v>-12</v>
      </c>
      <c r="J41" s="23"/>
      <c r="K41" s="23">
        <v>59857</v>
      </c>
      <c r="L41" s="229">
        <v>59857</v>
      </c>
      <c r="M41" s="295">
        <f t="shared" si="9"/>
        <v>0</v>
      </c>
      <c r="N41" s="23"/>
      <c r="O41" s="23">
        <v>52753</v>
      </c>
      <c r="P41" s="318">
        <v>52753</v>
      </c>
      <c r="Q41" s="347">
        <f t="shared" si="10"/>
        <v>0</v>
      </c>
    </row>
    <row r="42" spans="1:17">
      <c r="A42" s="26" t="s">
        <v>147</v>
      </c>
      <c r="B42" s="19">
        <v>11</v>
      </c>
      <c r="C42" s="23">
        <v>50040</v>
      </c>
      <c r="D42" s="229">
        <v>50040</v>
      </c>
      <c r="E42" s="295">
        <f t="shared" si="7"/>
        <v>0</v>
      </c>
      <c r="F42" s="200"/>
      <c r="G42" s="200">
        <v>0</v>
      </c>
      <c r="H42" s="325">
        <v>0</v>
      </c>
      <c r="I42" s="265">
        <f t="shared" si="8"/>
        <v>0</v>
      </c>
      <c r="J42" s="23"/>
      <c r="K42" s="23">
        <v>50040</v>
      </c>
      <c r="L42" s="229">
        <v>50040</v>
      </c>
      <c r="M42" s="295">
        <f t="shared" si="9"/>
        <v>0</v>
      </c>
      <c r="N42" s="23"/>
      <c r="O42" s="23">
        <v>0</v>
      </c>
      <c r="P42" s="318">
        <v>0</v>
      </c>
      <c r="Q42" s="347">
        <f t="shared" si="10"/>
        <v>0</v>
      </c>
    </row>
    <row r="43" spans="1:17">
      <c r="A43" s="1" t="s">
        <v>33</v>
      </c>
      <c r="B43" s="6" t="s">
        <v>132</v>
      </c>
      <c r="C43" s="50">
        <v>0</v>
      </c>
      <c r="D43" s="326">
        <v>0</v>
      </c>
      <c r="E43" s="295">
        <f t="shared" si="7"/>
        <v>0</v>
      </c>
      <c r="F43" s="200"/>
      <c r="G43" s="23">
        <v>182746</v>
      </c>
      <c r="H43" s="229">
        <v>182745</v>
      </c>
      <c r="I43" s="265">
        <f t="shared" si="8"/>
        <v>1</v>
      </c>
      <c r="J43" s="23"/>
      <c r="K43" s="23">
        <v>25000</v>
      </c>
      <c r="L43" s="229">
        <v>25000</v>
      </c>
      <c r="M43" s="295">
        <f t="shared" si="9"/>
        <v>0</v>
      </c>
      <c r="N43" s="23"/>
      <c r="O43" s="23">
        <v>208746</v>
      </c>
      <c r="P43" s="318">
        <v>208746</v>
      </c>
      <c r="Q43" s="347">
        <f t="shared" si="10"/>
        <v>0</v>
      </c>
    </row>
    <row r="44" spans="1:17">
      <c r="A44" s="1" t="s">
        <v>34</v>
      </c>
      <c r="B44" s="19"/>
      <c r="C44" s="28"/>
      <c r="D44" s="327"/>
      <c r="E44" s="295">
        <f t="shared" si="7"/>
        <v>0</v>
      </c>
      <c r="F44" s="28"/>
      <c r="G44" s="28"/>
      <c r="H44" s="339"/>
      <c r="I44" s="265">
        <f t="shared" si="8"/>
        <v>0</v>
      </c>
      <c r="J44" s="28"/>
      <c r="K44" s="28"/>
      <c r="L44" s="327"/>
      <c r="M44" s="295">
        <f t="shared" si="9"/>
        <v>0</v>
      </c>
      <c r="N44" s="28"/>
      <c r="O44" s="28"/>
      <c r="Q44" s="347">
        <f t="shared" si="10"/>
        <v>0</v>
      </c>
    </row>
    <row r="45" spans="1:17">
      <c r="A45" s="53" t="s">
        <v>35</v>
      </c>
      <c r="B45" s="19">
        <v>11</v>
      </c>
      <c r="C45" s="22">
        <v>4692</v>
      </c>
      <c r="D45" s="328">
        <v>4692</v>
      </c>
      <c r="E45" s="295">
        <f t="shared" si="7"/>
        <v>0</v>
      </c>
      <c r="F45" s="22"/>
      <c r="G45" s="22">
        <v>4119</v>
      </c>
      <c r="H45" s="328">
        <v>4119</v>
      </c>
      <c r="I45" s="265">
        <f t="shared" si="8"/>
        <v>0</v>
      </c>
      <c r="J45" s="23"/>
      <c r="K45" s="23">
        <v>4414</v>
      </c>
      <c r="L45" s="229">
        <v>4414</v>
      </c>
      <c r="M45" s="295">
        <f t="shared" si="9"/>
        <v>0</v>
      </c>
      <c r="N45" s="23"/>
      <c r="O45" s="23">
        <v>4119</v>
      </c>
      <c r="P45" s="318">
        <v>4119</v>
      </c>
      <c r="Q45" s="347">
        <f t="shared" si="10"/>
        <v>0</v>
      </c>
    </row>
    <row r="46" spans="1:17">
      <c r="A46" s="199" t="s">
        <v>36</v>
      </c>
      <c r="C46" s="50">
        <v>17368</v>
      </c>
      <c r="D46" s="326">
        <v>17368</v>
      </c>
      <c r="E46" s="295">
        <f t="shared" si="7"/>
        <v>0</v>
      </c>
      <c r="F46" s="50"/>
      <c r="G46" s="50">
        <v>3188</v>
      </c>
      <c r="H46" s="325">
        <v>3188</v>
      </c>
      <c r="I46" s="265">
        <f t="shared" si="8"/>
        <v>0</v>
      </c>
      <c r="J46" s="23"/>
      <c r="K46" s="23">
        <v>17368</v>
      </c>
      <c r="L46" s="229">
        <v>17368</v>
      </c>
      <c r="M46" s="295">
        <f t="shared" si="9"/>
        <v>0</v>
      </c>
      <c r="N46" s="23"/>
      <c r="O46" s="23">
        <v>3188</v>
      </c>
      <c r="P46" s="318">
        <v>3188</v>
      </c>
      <c r="Q46" s="347">
        <f t="shared" si="10"/>
        <v>0</v>
      </c>
    </row>
    <row r="47" spans="1:17">
      <c r="A47" s="1" t="s">
        <v>37</v>
      </c>
      <c r="B47" s="19"/>
      <c r="C47" s="22">
        <v>7670</v>
      </c>
      <c r="D47" s="328">
        <v>4936</v>
      </c>
      <c r="E47" s="295">
        <f t="shared" si="7"/>
        <v>2734</v>
      </c>
      <c r="F47" s="22"/>
      <c r="G47" s="22">
        <v>5742</v>
      </c>
      <c r="H47" s="328">
        <v>5731</v>
      </c>
      <c r="I47" s="265">
        <f t="shared" si="8"/>
        <v>11</v>
      </c>
      <c r="J47" s="23"/>
      <c r="K47" s="23">
        <v>7478</v>
      </c>
      <c r="L47" s="229">
        <v>4744</v>
      </c>
      <c r="M47" s="295">
        <f t="shared" si="9"/>
        <v>2734</v>
      </c>
      <c r="N47" s="23"/>
      <c r="O47" s="23">
        <v>5072</v>
      </c>
      <c r="P47" s="318">
        <v>5072</v>
      </c>
      <c r="Q47" s="347">
        <f t="shared" si="10"/>
        <v>0</v>
      </c>
    </row>
    <row r="48" spans="1:17" ht="22">
      <c r="A48" s="29" t="s">
        <v>38</v>
      </c>
      <c r="B48" s="43"/>
      <c r="C48" s="201">
        <v>327075</v>
      </c>
      <c r="D48" s="235">
        <v>324341</v>
      </c>
      <c r="E48" s="295">
        <f t="shared" si="7"/>
        <v>2734</v>
      </c>
      <c r="F48" s="54"/>
      <c r="G48" s="201">
        <v>498109</v>
      </c>
      <c r="H48" s="235">
        <v>498109</v>
      </c>
      <c r="I48" s="308">
        <v>0</v>
      </c>
      <c r="J48" s="55"/>
      <c r="K48" s="201">
        <v>312303</v>
      </c>
      <c r="L48" s="235">
        <v>309570</v>
      </c>
      <c r="M48" s="295">
        <f t="shared" si="9"/>
        <v>2733</v>
      </c>
      <c r="N48" s="54"/>
      <c r="O48" s="201">
        <v>514764</v>
      </c>
      <c r="P48" s="318">
        <v>514764</v>
      </c>
      <c r="Q48" s="347">
        <f t="shared" si="10"/>
        <v>0</v>
      </c>
    </row>
    <row r="49" spans="1:17">
      <c r="C49" s="50"/>
      <c r="D49" s="326"/>
      <c r="E49" s="295">
        <f t="shared" si="7"/>
        <v>0</v>
      </c>
      <c r="F49" s="50"/>
      <c r="G49" s="50"/>
      <c r="H49" s="326"/>
      <c r="I49" s="299"/>
      <c r="J49" s="56"/>
      <c r="K49" s="50"/>
      <c r="L49" s="326"/>
      <c r="M49" s="299"/>
      <c r="N49" s="50"/>
      <c r="O49" s="50"/>
    </row>
    <row r="50" spans="1:17" ht="22">
      <c r="A50" s="16" t="s">
        <v>39</v>
      </c>
      <c r="B50" s="29"/>
      <c r="C50" s="54"/>
      <c r="D50" s="235"/>
      <c r="E50" s="295">
        <f t="shared" si="7"/>
        <v>0</v>
      </c>
      <c r="F50" s="54"/>
      <c r="G50" s="54"/>
      <c r="H50" s="235"/>
      <c r="I50" s="269"/>
      <c r="J50" s="54"/>
      <c r="K50" s="54"/>
      <c r="L50" s="235"/>
      <c r="M50" s="269"/>
      <c r="N50" s="54"/>
      <c r="O50" s="54"/>
    </row>
    <row r="51" spans="1:17" ht="22">
      <c r="A51" s="199" t="s">
        <v>148</v>
      </c>
      <c r="B51" s="19">
        <v>11</v>
      </c>
      <c r="C51" s="23">
        <v>17219</v>
      </c>
      <c r="D51" s="229">
        <v>17219</v>
      </c>
      <c r="E51" s="295">
        <f t="shared" si="7"/>
        <v>0</v>
      </c>
      <c r="F51" s="200"/>
      <c r="G51" s="23">
        <v>0</v>
      </c>
      <c r="H51" s="235">
        <v>0</v>
      </c>
      <c r="I51" s="263"/>
      <c r="J51" s="23"/>
      <c r="K51" s="23">
        <v>17219</v>
      </c>
      <c r="L51" s="229">
        <v>17219</v>
      </c>
      <c r="M51" s="295">
        <f t="shared" ref="M51:M56" si="11">K51-L51</f>
        <v>0</v>
      </c>
      <c r="N51" s="23"/>
      <c r="O51" s="23">
        <v>0</v>
      </c>
      <c r="P51" s="318">
        <v>0</v>
      </c>
      <c r="Q51" s="347">
        <f t="shared" ref="Q51:Q58" si="12">O51-P51</f>
        <v>0</v>
      </c>
    </row>
    <row r="52" spans="1:17" ht="22">
      <c r="A52" s="199" t="s">
        <v>34</v>
      </c>
      <c r="B52" s="19">
        <v>11</v>
      </c>
      <c r="C52" s="200">
        <v>5703</v>
      </c>
      <c r="D52" s="325">
        <v>5703</v>
      </c>
      <c r="E52" s="295">
        <f t="shared" si="7"/>
        <v>0</v>
      </c>
      <c r="F52" s="200"/>
      <c r="G52" s="23">
        <v>7479</v>
      </c>
      <c r="H52" s="235">
        <v>7479</v>
      </c>
      <c r="I52" s="265">
        <f>G52-H52</f>
        <v>0</v>
      </c>
      <c r="J52" s="23"/>
      <c r="K52" s="23">
        <v>4847</v>
      </c>
      <c r="L52" s="229">
        <v>4847</v>
      </c>
      <c r="M52" s="295">
        <f t="shared" si="11"/>
        <v>0</v>
      </c>
      <c r="N52" s="23"/>
      <c r="O52" s="23">
        <v>7479</v>
      </c>
      <c r="P52" s="318">
        <v>7479</v>
      </c>
      <c r="Q52" s="347">
        <f t="shared" si="12"/>
        <v>0</v>
      </c>
    </row>
    <row r="53" spans="1:17">
      <c r="A53" s="1" t="s">
        <v>111</v>
      </c>
      <c r="C53" s="200"/>
      <c r="D53" s="325"/>
      <c r="E53" s="295">
        <f t="shared" si="7"/>
        <v>0</v>
      </c>
      <c r="F53" s="200"/>
      <c r="G53" s="200"/>
      <c r="H53" s="325"/>
      <c r="I53" s="298"/>
      <c r="J53" s="23"/>
      <c r="K53" s="23"/>
      <c r="L53" s="229"/>
      <c r="M53" s="295">
        <f t="shared" si="11"/>
        <v>0</v>
      </c>
      <c r="N53" s="23"/>
      <c r="O53" s="23"/>
      <c r="Q53" s="347">
        <f t="shared" si="12"/>
        <v>0</v>
      </c>
    </row>
    <row r="54" spans="1:17">
      <c r="A54" s="1" t="s">
        <v>112</v>
      </c>
      <c r="C54" s="200">
        <v>5306</v>
      </c>
      <c r="D54" s="325">
        <v>5306</v>
      </c>
      <c r="E54" s="295">
        <f t="shared" si="7"/>
        <v>0</v>
      </c>
      <c r="F54" s="200"/>
      <c r="G54" s="23">
        <v>3671</v>
      </c>
      <c r="H54" s="325">
        <v>3671</v>
      </c>
      <c r="I54" s="265">
        <f>G54-H54</f>
        <v>0</v>
      </c>
      <c r="J54" s="23"/>
      <c r="K54" s="23">
        <v>3984</v>
      </c>
      <c r="L54" s="229">
        <v>3984</v>
      </c>
      <c r="M54" s="295">
        <f t="shared" si="11"/>
        <v>0</v>
      </c>
      <c r="N54" s="23"/>
      <c r="O54" s="23">
        <v>2820</v>
      </c>
      <c r="P54" s="318">
        <v>2820</v>
      </c>
      <c r="Q54" s="347">
        <f t="shared" si="12"/>
        <v>0</v>
      </c>
    </row>
    <row r="55" spans="1:17">
      <c r="A55" s="1" t="s">
        <v>40</v>
      </c>
      <c r="C55" s="200">
        <v>7291</v>
      </c>
      <c r="D55" s="325">
        <v>10024</v>
      </c>
      <c r="E55" s="295">
        <f t="shared" si="7"/>
        <v>-2733</v>
      </c>
      <c r="F55" s="200"/>
      <c r="G55" s="57">
        <v>8534</v>
      </c>
      <c r="H55" s="325">
        <v>8534</v>
      </c>
      <c r="I55" s="265">
        <f>G55-H55</f>
        <v>0</v>
      </c>
      <c r="J55" s="23"/>
      <c r="K55" s="23">
        <v>7148</v>
      </c>
      <c r="L55" s="229">
        <v>9882</v>
      </c>
      <c r="M55" s="295">
        <f t="shared" si="11"/>
        <v>-2734</v>
      </c>
      <c r="N55" s="23"/>
      <c r="O55" s="23">
        <v>8506</v>
      </c>
      <c r="P55" s="318">
        <v>8506</v>
      </c>
      <c r="Q55" s="347">
        <f t="shared" si="12"/>
        <v>0</v>
      </c>
    </row>
    <row r="56" spans="1:17" ht="22">
      <c r="A56" s="29" t="s">
        <v>41</v>
      </c>
      <c r="B56" s="43"/>
      <c r="C56" s="201">
        <v>35519</v>
      </c>
      <c r="D56" s="235">
        <v>38252</v>
      </c>
      <c r="E56" s="295">
        <f t="shared" si="7"/>
        <v>-2733</v>
      </c>
      <c r="F56" s="54"/>
      <c r="G56" s="201">
        <v>19684</v>
      </c>
      <c r="H56" s="235">
        <v>19684</v>
      </c>
      <c r="I56" s="308">
        <v>0</v>
      </c>
      <c r="J56" s="55"/>
      <c r="K56" s="201">
        <v>33198</v>
      </c>
      <c r="L56" s="235">
        <v>35932</v>
      </c>
      <c r="M56" s="295">
        <f t="shared" si="11"/>
        <v>-2734</v>
      </c>
      <c r="N56" s="54"/>
      <c r="O56" s="201">
        <v>18805</v>
      </c>
      <c r="P56" s="318">
        <v>18805</v>
      </c>
      <c r="Q56" s="347">
        <f t="shared" si="12"/>
        <v>0</v>
      </c>
    </row>
    <row r="57" spans="1:17" ht="22">
      <c r="A57" s="29"/>
      <c r="B57" s="43"/>
      <c r="C57" s="54"/>
      <c r="D57" s="235"/>
      <c r="E57" s="295">
        <f t="shared" si="7"/>
        <v>0</v>
      </c>
      <c r="F57" s="54"/>
      <c r="G57" s="54"/>
      <c r="H57" s="235"/>
      <c r="I57" s="269"/>
      <c r="J57" s="54"/>
      <c r="K57" s="54"/>
      <c r="L57" s="235"/>
      <c r="M57" s="269"/>
      <c r="N57" s="54"/>
      <c r="O57" s="54"/>
      <c r="Q57" s="347">
        <f t="shared" si="12"/>
        <v>0</v>
      </c>
    </row>
    <row r="58" spans="1:17" ht="22">
      <c r="A58" s="29" t="s">
        <v>42</v>
      </c>
      <c r="B58" s="43"/>
      <c r="C58" s="58">
        <v>362594</v>
      </c>
      <c r="D58" s="235">
        <v>362593</v>
      </c>
      <c r="E58" s="295">
        <f t="shared" si="7"/>
        <v>1</v>
      </c>
      <c r="F58" s="54"/>
      <c r="G58" s="58">
        <v>517793</v>
      </c>
      <c r="H58" s="235">
        <v>517793</v>
      </c>
      <c r="I58" s="309">
        <v>0</v>
      </c>
      <c r="J58" s="55"/>
      <c r="K58" s="58">
        <v>345501</v>
      </c>
      <c r="L58" s="235">
        <v>345502</v>
      </c>
      <c r="M58" s="269"/>
      <c r="N58" s="54"/>
      <c r="O58" s="58">
        <v>533569</v>
      </c>
      <c r="P58" s="318">
        <v>533569</v>
      </c>
      <c r="Q58" s="347">
        <f t="shared" si="12"/>
        <v>0</v>
      </c>
    </row>
    <row r="59" spans="1:17" ht="22">
      <c r="A59" s="29"/>
      <c r="B59" s="43"/>
      <c r="C59" s="46"/>
      <c r="D59" s="323"/>
      <c r="E59" s="296"/>
      <c r="F59" s="46"/>
      <c r="G59" s="46"/>
      <c r="H59" s="323"/>
      <c r="I59" s="296"/>
      <c r="J59" s="14"/>
      <c r="K59" s="46"/>
      <c r="L59" s="323"/>
      <c r="M59" s="296"/>
      <c r="N59" s="46"/>
      <c r="O59" s="46"/>
    </row>
    <row r="60" spans="1:17" ht="23">
      <c r="A60" s="466" t="s">
        <v>0</v>
      </c>
      <c r="B60" s="466"/>
      <c r="C60" s="466"/>
      <c r="D60" s="466"/>
      <c r="E60" s="466"/>
      <c r="F60" s="466"/>
      <c r="G60" s="466"/>
      <c r="H60" s="466"/>
      <c r="I60" s="466"/>
      <c r="J60" s="466"/>
      <c r="K60" s="213"/>
      <c r="L60" s="344"/>
      <c r="M60" s="311"/>
      <c r="N60" s="213"/>
      <c r="O60" s="213"/>
    </row>
    <row r="61" spans="1:17" ht="23">
      <c r="A61" s="466" t="s">
        <v>1</v>
      </c>
      <c r="B61" s="466"/>
      <c r="C61" s="466"/>
      <c r="D61" s="466"/>
      <c r="E61" s="466"/>
      <c r="F61" s="466"/>
      <c r="G61" s="466"/>
      <c r="H61" s="466"/>
      <c r="I61" s="466"/>
      <c r="J61" s="466"/>
      <c r="K61" s="213"/>
      <c r="L61" s="344"/>
      <c r="M61" s="311"/>
      <c r="N61" s="213"/>
      <c r="O61" s="213"/>
    </row>
    <row r="62" spans="1:17">
      <c r="C62" s="186"/>
      <c r="D62" s="324"/>
      <c r="E62" s="297"/>
      <c r="F62" s="47"/>
      <c r="G62" s="47"/>
      <c r="H62" s="324"/>
      <c r="I62" s="297"/>
      <c r="J62" s="48"/>
      <c r="K62" s="47"/>
      <c r="L62" s="324"/>
      <c r="M62" s="297"/>
      <c r="N62" s="47"/>
      <c r="O62" s="47"/>
    </row>
    <row r="63" spans="1:17" ht="23">
      <c r="A63" s="213"/>
      <c r="B63" s="43"/>
      <c r="C63" s="464" t="s">
        <v>2</v>
      </c>
      <c r="D63" s="464"/>
      <c r="E63" s="464"/>
      <c r="F63" s="464"/>
      <c r="G63" s="464"/>
      <c r="H63" s="464"/>
      <c r="I63" s="464"/>
      <c r="J63" s="5"/>
      <c r="K63"/>
      <c r="L63" s="318"/>
      <c r="M63" s="293"/>
      <c r="N63"/>
      <c r="O63"/>
    </row>
    <row r="64" spans="1:17" ht="23">
      <c r="A64" s="10"/>
      <c r="B64" s="11"/>
      <c r="C64" s="180" t="s">
        <v>145</v>
      </c>
      <c r="D64" s="315"/>
      <c r="E64" s="290"/>
      <c r="F64" s="7"/>
      <c r="G64" s="7" t="s">
        <v>4</v>
      </c>
      <c r="H64" s="335"/>
      <c r="I64" s="290" t="s">
        <v>5</v>
      </c>
      <c r="J64" s="9"/>
      <c r="K64" s="7" t="s">
        <v>145</v>
      </c>
      <c r="L64" s="315"/>
      <c r="M64" s="290"/>
      <c r="N64" s="7"/>
      <c r="O64" s="7" t="s">
        <v>4</v>
      </c>
    </row>
    <row r="65" spans="1:17" ht="23">
      <c r="A65" s="10" t="s">
        <v>29</v>
      </c>
      <c r="B65" s="11" t="s">
        <v>7</v>
      </c>
      <c r="C65" s="181">
        <v>2561</v>
      </c>
      <c r="D65" s="316"/>
      <c r="E65" s="291"/>
      <c r="F65" s="12"/>
      <c r="G65" s="12">
        <v>2560</v>
      </c>
      <c r="H65" s="336"/>
      <c r="I65" s="291">
        <v>2560</v>
      </c>
      <c r="J65" s="9"/>
      <c r="K65" s="12">
        <v>2561</v>
      </c>
      <c r="L65" s="316"/>
      <c r="M65" s="291"/>
      <c r="N65" s="12"/>
      <c r="O65" s="12">
        <v>2560</v>
      </c>
    </row>
    <row r="66" spans="1:17" ht="23">
      <c r="A66" s="10"/>
      <c r="B66" s="11"/>
      <c r="C66" s="182" t="s">
        <v>8</v>
      </c>
      <c r="D66" s="317"/>
      <c r="E66" s="292"/>
      <c r="F66" s="15"/>
      <c r="G66" s="15"/>
      <c r="H66" s="336"/>
      <c r="I66" s="292" t="s">
        <v>8</v>
      </c>
      <c r="J66" s="9"/>
      <c r="K66" s="15" t="s">
        <v>8</v>
      </c>
      <c r="L66" s="317"/>
      <c r="M66" s="292"/>
      <c r="N66" s="15"/>
      <c r="O66" s="15" t="s">
        <v>9</v>
      </c>
    </row>
    <row r="67" spans="1:17" ht="23">
      <c r="A67" s="213"/>
      <c r="C67"/>
      <c r="D67" s="318"/>
      <c r="E67" s="293"/>
      <c r="F67"/>
      <c r="G67"/>
      <c r="H67" s="318"/>
      <c r="I67" s="293"/>
      <c r="J67"/>
      <c r="K67"/>
      <c r="L67" s="318"/>
      <c r="M67" s="293"/>
      <c r="N67"/>
      <c r="O67"/>
    </row>
    <row r="68" spans="1:17" ht="22">
      <c r="A68" s="16" t="s">
        <v>43</v>
      </c>
      <c r="C68" s="187"/>
      <c r="D68" s="329"/>
      <c r="E68" s="300"/>
      <c r="F68" s="195"/>
      <c r="G68" s="195"/>
      <c r="H68" s="340"/>
      <c r="I68" s="300"/>
      <c r="J68" s="195"/>
      <c r="K68" s="195"/>
      <c r="L68" s="329"/>
      <c r="M68" s="300"/>
      <c r="N68" s="195"/>
      <c r="O68" s="195"/>
    </row>
    <row r="69" spans="1:17">
      <c r="A69" s="199" t="s">
        <v>44</v>
      </c>
      <c r="B69" s="6">
        <v>12</v>
      </c>
      <c r="C69" s="187"/>
      <c r="D69" s="329"/>
      <c r="E69" s="300"/>
      <c r="F69" s="195"/>
      <c r="G69" s="195"/>
      <c r="H69" s="340"/>
      <c r="I69" s="300"/>
      <c r="J69" s="195"/>
      <c r="K69" s="195"/>
      <c r="L69" s="329"/>
      <c r="M69" s="300"/>
      <c r="N69" s="195"/>
      <c r="O69" s="195"/>
    </row>
    <row r="70" spans="1:17" ht="22" thickBot="1">
      <c r="A70" s="1" t="s">
        <v>45</v>
      </c>
      <c r="C70" s="188">
        <v>873000</v>
      </c>
      <c r="D70" s="241">
        <v>873000</v>
      </c>
      <c r="E70" s="295">
        <f>C70-D70</f>
        <v>0</v>
      </c>
      <c r="F70" s="197"/>
      <c r="G70" s="61">
        <v>680000</v>
      </c>
      <c r="H70" s="241">
        <v>680000</v>
      </c>
      <c r="I70" s="265">
        <f>G70-H70</f>
        <v>0</v>
      </c>
      <c r="J70" s="40"/>
      <c r="K70" s="61">
        <v>873000</v>
      </c>
      <c r="L70" s="238">
        <v>873000</v>
      </c>
      <c r="M70" s="295">
        <f t="shared" ref="M70:M75" si="13">K70-L70</f>
        <v>0</v>
      </c>
      <c r="N70" s="40"/>
      <c r="O70" s="61">
        <v>680000</v>
      </c>
      <c r="P70" s="318">
        <v>680000</v>
      </c>
      <c r="Q70" s="347">
        <f t="shared" ref="Q70:Q75" si="14">O70-P70</f>
        <v>0</v>
      </c>
    </row>
    <row r="71" spans="1:17" ht="22" thickTop="1">
      <c r="A71" s="1" t="s">
        <v>46</v>
      </c>
      <c r="C71" s="36">
        <v>873000</v>
      </c>
      <c r="D71" s="330">
        <v>873000</v>
      </c>
      <c r="E71" s="295">
        <f>C71-D71</f>
        <v>0</v>
      </c>
      <c r="F71" s="197"/>
      <c r="G71" s="40">
        <v>680000</v>
      </c>
      <c r="H71" s="241">
        <v>680000</v>
      </c>
      <c r="I71" s="265">
        <f>G71-H71</f>
        <v>0</v>
      </c>
      <c r="J71" s="40"/>
      <c r="K71" s="40">
        <v>873000</v>
      </c>
      <c r="L71" s="238">
        <v>873000</v>
      </c>
      <c r="M71" s="295">
        <f t="shared" si="13"/>
        <v>0</v>
      </c>
      <c r="N71" s="40"/>
      <c r="O71" s="40">
        <v>680000</v>
      </c>
      <c r="P71" s="318">
        <v>680000</v>
      </c>
      <c r="Q71" s="347">
        <f t="shared" si="14"/>
        <v>0</v>
      </c>
    </row>
    <row r="72" spans="1:17">
      <c r="A72" s="199" t="s">
        <v>47</v>
      </c>
      <c r="B72" s="6">
        <v>12</v>
      </c>
      <c r="C72" s="197">
        <v>168500</v>
      </c>
      <c r="D72" s="241">
        <v>168500</v>
      </c>
      <c r="E72" s="295">
        <f>C72-D72</f>
        <v>0</v>
      </c>
      <c r="F72" s="197"/>
      <c r="G72" s="40">
        <v>72000</v>
      </c>
      <c r="H72" s="241">
        <v>72000</v>
      </c>
      <c r="I72" s="265">
        <f>G72-H72</f>
        <v>0</v>
      </c>
      <c r="J72" s="40"/>
      <c r="K72" s="40">
        <v>168500</v>
      </c>
      <c r="L72" s="238">
        <v>168500</v>
      </c>
      <c r="M72" s="295">
        <f t="shared" si="13"/>
        <v>0</v>
      </c>
      <c r="N72" s="40"/>
      <c r="O72" s="40">
        <v>72000</v>
      </c>
      <c r="P72" s="318">
        <v>72000</v>
      </c>
      <c r="Q72" s="347">
        <f t="shared" si="14"/>
        <v>0</v>
      </c>
    </row>
    <row r="73" spans="1:17">
      <c r="A73" s="199" t="s">
        <v>49</v>
      </c>
      <c r="B73" s="6">
        <v>4</v>
      </c>
      <c r="C73" s="196">
        <v>-42408</v>
      </c>
      <c r="D73" s="237">
        <v>-42409</v>
      </c>
      <c r="E73" s="295">
        <f>C73-D73</f>
        <v>1</v>
      </c>
      <c r="F73" s="196"/>
      <c r="G73" s="42">
        <v>0</v>
      </c>
      <c r="H73" s="237">
        <v>0</v>
      </c>
      <c r="I73" s="272"/>
      <c r="J73" s="40"/>
      <c r="K73" s="40">
        <v>0</v>
      </c>
      <c r="L73" s="238">
        <v>0</v>
      </c>
      <c r="M73" s="295">
        <f t="shared" si="13"/>
        <v>0</v>
      </c>
      <c r="N73" s="40"/>
      <c r="O73" s="40">
        <v>0</v>
      </c>
      <c r="P73" s="318">
        <v>0</v>
      </c>
      <c r="Q73" s="347">
        <f t="shared" si="14"/>
        <v>0</v>
      </c>
    </row>
    <row r="74" spans="1:17">
      <c r="A74" s="199" t="s">
        <v>48</v>
      </c>
      <c r="C74" s="196">
        <v>334681</v>
      </c>
      <c r="D74" s="237">
        <v>334681</v>
      </c>
      <c r="E74" s="295">
        <f>C74-D74</f>
        <v>0</v>
      </c>
      <c r="F74" s="196"/>
      <c r="G74" s="40">
        <v>236727</v>
      </c>
      <c r="H74" s="237">
        <v>236727</v>
      </c>
      <c r="I74" s="265">
        <f>G74-H74</f>
        <v>0</v>
      </c>
      <c r="J74" s="40"/>
      <c r="K74" s="40">
        <v>349604</v>
      </c>
      <c r="L74" s="238">
        <v>349603.56599999999</v>
      </c>
      <c r="M74" s="295">
        <f t="shared" si="13"/>
        <v>0.4340000000083819</v>
      </c>
      <c r="N74" s="40"/>
      <c r="O74" s="40">
        <v>237549</v>
      </c>
      <c r="P74" s="318">
        <v>237549</v>
      </c>
      <c r="Q74" s="347">
        <f t="shared" si="14"/>
        <v>0</v>
      </c>
    </row>
    <row r="75" spans="1:17">
      <c r="A75" s="64" t="s">
        <v>50</v>
      </c>
      <c r="C75" s="183">
        <v>0</v>
      </c>
      <c r="D75" s="237"/>
      <c r="E75" s="271"/>
      <c r="F75" s="196"/>
      <c r="G75" s="40">
        <v>0</v>
      </c>
      <c r="H75" s="237">
        <v>9612.4245599999958</v>
      </c>
      <c r="I75" s="272">
        <v>0</v>
      </c>
      <c r="J75" s="40"/>
      <c r="K75" s="40">
        <v>0</v>
      </c>
      <c r="L75" s="238">
        <v>0</v>
      </c>
      <c r="M75" s="295">
        <f t="shared" si="13"/>
        <v>0</v>
      </c>
      <c r="N75" s="40"/>
      <c r="O75" s="40">
        <v>0</v>
      </c>
      <c r="P75" s="318">
        <v>0</v>
      </c>
      <c r="Q75" s="347">
        <f t="shared" si="14"/>
        <v>0</v>
      </c>
    </row>
    <row r="76" spans="1:17" ht="22">
      <c r="A76" s="29" t="s">
        <v>51</v>
      </c>
      <c r="C76" s="184">
        <v>1333773</v>
      </c>
      <c r="D76" s="240">
        <v>0</v>
      </c>
      <c r="E76" s="274"/>
      <c r="F76" s="196"/>
      <c r="G76" s="44">
        <v>988727</v>
      </c>
      <c r="H76" s="237">
        <v>0</v>
      </c>
      <c r="I76" s="306">
        <v>200000</v>
      </c>
      <c r="J76" s="40"/>
      <c r="K76" s="44">
        <v>1391104</v>
      </c>
      <c r="L76" s="240">
        <v>0</v>
      </c>
      <c r="M76" s="274"/>
      <c r="N76" s="40"/>
      <c r="O76" s="44">
        <v>989549</v>
      </c>
      <c r="P76" s="318">
        <v>0</v>
      </c>
    </row>
    <row r="77" spans="1:17" ht="22">
      <c r="A77" s="1" t="s">
        <v>135</v>
      </c>
      <c r="C77" s="189"/>
      <c r="D77" s="240">
        <v>1333772</v>
      </c>
      <c r="E77" s="274"/>
      <c r="F77" s="196"/>
      <c r="G77" s="198"/>
      <c r="H77" s="237">
        <v>998339.42455999996</v>
      </c>
      <c r="I77" s="274"/>
      <c r="J77" s="40"/>
      <c r="K77" s="198"/>
      <c r="L77" s="240">
        <v>1391103.5660000001</v>
      </c>
      <c r="M77" s="274"/>
      <c r="N77" s="40"/>
      <c r="O77" s="198"/>
      <c r="P77" s="318">
        <v>989549</v>
      </c>
    </row>
    <row r="78" spans="1:17">
      <c r="A78" s="1" t="s">
        <v>110</v>
      </c>
      <c r="B78" s="6">
        <v>4</v>
      </c>
      <c r="C78" s="183">
        <v>0</v>
      </c>
      <c r="D78" s="237"/>
      <c r="E78" s="271"/>
      <c r="F78" s="196"/>
      <c r="G78" s="42">
        <v>71059</v>
      </c>
      <c r="H78" s="237"/>
      <c r="I78" s="272"/>
      <c r="J78" s="40"/>
      <c r="K78" s="40">
        <v>0</v>
      </c>
      <c r="L78" s="238"/>
      <c r="M78" s="272"/>
      <c r="N78" s="40"/>
      <c r="O78" s="40">
        <v>0</v>
      </c>
    </row>
    <row r="79" spans="1:17">
      <c r="A79" s="64" t="s">
        <v>52</v>
      </c>
      <c r="C79" s="183">
        <v>48302</v>
      </c>
      <c r="D79" s="237">
        <v>0</v>
      </c>
      <c r="E79" s="271"/>
      <c r="F79" s="196"/>
      <c r="G79" s="196">
        <v>5639</v>
      </c>
      <c r="H79" s="237">
        <v>61447</v>
      </c>
      <c r="I79" s="271">
        <f>G78+G79-H79-H80</f>
        <v>9612</v>
      </c>
      <c r="J79" s="196"/>
      <c r="K79" s="196">
        <v>0</v>
      </c>
      <c r="L79" s="237">
        <v>0</v>
      </c>
      <c r="M79" s="271"/>
      <c r="N79" s="196"/>
      <c r="O79" s="196">
        <v>0</v>
      </c>
      <c r="P79" s="318">
        <v>0</v>
      </c>
    </row>
    <row r="80" spans="1:17" ht="22">
      <c r="A80" s="29" t="s">
        <v>53</v>
      </c>
      <c r="C80" s="184">
        <v>1382075</v>
      </c>
      <c r="D80" s="240">
        <v>48303</v>
      </c>
      <c r="E80" s="274"/>
      <c r="F80" s="198"/>
      <c r="G80" s="44">
        <v>1065425</v>
      </c>
      <c r="H80" s="240">
        <v>5639</v>
      </c>
      <c r="I80" s="306">
        <v>200000</v>
      </c>
      <c r="J80" s="198"/>
      <c r="K80" s="44">
        <v>1391104</v>
      </c>
      <c r="L80" s="240">
        <v>0</v>
      </c>
      <c r="M80" s="274"/>
      <c r="N80" s="198"/>
      <c r="O80" s="44">
        <v>989549</v>
      </c>
      <c r="P80" s="318">
        <v>0</v>
      </c>
    </row>
    <row r="81" spans="1:16">
      <c r="C81" s="190"/>
      <c r="D81" s="331">
        <v>1382075</v>
      </c>
      <c r="E81" s="302"/>
      <c r="F81" s="65"/>
      <c r="G81" s="65"/>
      <c r="H81" s="330">
        <v>1065425.42456</v>
      </c>
      <c r="I81" s="302"/>
      <c r="J81" s="65"/>
      <c r="K81" s="65"/>
      <c r="L81" s="331">
        <v>1391103.5660000001</v>
      </c>
      <c r="M81" s="302"/>
      <c r="N81" s="65"/>
      <c r="O81" s="65"/>
      <c r="P81" s="318">
        <v>989549</v>
      </c>
    </row>
    <row r="82" spans="1:16" ht="22.5" thickBot="1">
      <c r="A82" s="29" t="s">
        <v>54</v>
      </c>
      <c r="B82" s="43"/>
      <c r="C82" s="191">
        <v>1744669</v>
      </c>
      <c r="D82" s="240"/>
      <c r="E82" s="274"/>
      <c r="F82" s="198"/>
      <c r="G82" s="66">
        <v>1583218</v>
      </c>
      <c r="H82" s="240"/>
      <c r="I82" s="310">
        <v>200000</v>
      </c>
      <c r="J82" s="67"/>
      <c r="K82" s="66">
        <v>1736605</v>
      </c>
      <c r="L82" s="240"/>
      <c r="M82" s="274"/>
      <c r="N82" s="198"/>
      <c r="O82" s="66">
        <v>1523118</v>
      </c>
    </row>
    <row r="83" spans="1:16" ht="22.5" thickTop="1">
      <c r="A83" s="68"/>
      <c r="B83" s="69"/>
      <c r="C83" s="185"/>
      <c r="D83" s="323">
        <v>1744668</v>
      </c>
      <c r="E83" s="296"/>
      <c r="F83" s="46"/>
      <c r="G83" s="46"/>
      <c r="H83" s="341">
        <v>1583218.42456</v>
      </c>
      <c r="I83" s="296"/>
      <c r="J83" s="70"/>
      <c r="K83" s="71"/>
      <c r="L83" s="345">
        <v>1736605.5660000001</v>
      </c>
      <c r="M83" s="312"/>
      <c r="N83" s="71"/>
      <c r="O83" s="71"/>
      <c r="P83" s="318">
        <v>1523118</v>
      </c>
    </row>
    <row r="84" spans="1:16" ht="22">
      <c r="A84" s="29"/>
      <c r="B84" s="43"/>
      <c r="C84" s="185"/>
      <c r="D84" s="323"/>
      <c r="E84" s="296"/>
      <c r="F84" s="46"/>
      <c r="G84" s="46"/>
      <c r="H84" s="323"/>
      <c r="I84" s="296"/>
      <c r="J84" s="46"/>
      <c r="K84" s="46"/>
      <c r="L84" s="323"/>
      <c r="M84" s="296"/>
      <c r="N84" s="46"/>
      <c r="O84" s="46"/>
    </row>
    <row r="85" spans="1:16">
      <c r="C85" s="192">
        <v>1</v>
      </c>
      <c r="D85" s="332"/>
      <c r="E85" s="303"/>
      <c r="F85" s="177"/>
      <c r="G85" s="177">
        <v>0</v>
      </c>
      <c r="H85" s="342"/>
      <c r="I85" s="303"/>
      <c r="J85" s="177"/>
      <c r="K85" s="177">
        <v>0</v>
      </c>
      <c r="L85" s="332"/>
      <c r="M85" s="303"/>
      <c r="N85" s="177"/>
      <c r="O85" s="177">
        <v>0</v>
      </c>
    </row>
    <row r="86" spans="1:16">
      <c r="J86" s="73"/>
      <c r="K86" s="179" t="s">
        <v>149</v>
      </c>
      <c r="L86" s="346"/>
      <c r="M86" s="313"/>
    </row>
    <row r="87" spans="1:16">
      <c r="J87" s="73"/>
    </row>
    <row r="88" spans="1:16">
      <c r="J88" s="73"/>
    </row>
    <row r="89" spans="1:16">
      <c r="J89" s="73"/>
    </row>
    <row r="90" spans="1:16">
      <c r="J90" s="73"/>
    </row>
    <row r="91" spans="1:16">
      <c r="J91" s="73"/>
    </row>
    <row r="92" spans="1:16">
      <c r="J92" s="73"/>
    </row>
    <row r="93" spans="1:16">
      <c r="J93" s="73"/>
    </row>
    <row r="94" spans="1:16">
      <c r="J94" s="73"/>
    </row>
    <row r="95" spans="1:16">
      <c r="J95" s="73"/>
    </row>
    <row r="96" spans="1:16">
      <c r="J96" s="73"/>
    </row>
    <row r="97" spans="10:10">
      <c r="J97" s="73"/>
    </row>
    <row r="98" spans="10:10">
      <c r="J98" s="73"/>
    </row>
    <row r="99" spans="10:10">
      <c r="J99" s="73"/>
    </row>
    <row r="100" spans="10:10">
      <c r="J100" s="73"/>
    </row>
    <row r="101" spans="10:10">
      <c r="J101" s="73"/>
    </row>
    <row r="102" spans="10:10">
      <c r="J102" s="73"/>
    </row>
    <row r="103" spans="10:10">
      <c r="J103" s="73"/>
    </row>
    <row r="104" spans="10:10">
      <c r="J104" s="73"/>
    </row>
    <row r="105" spans="10:10">
      <c r="J105" s="73"/>
    </row>
    <row r="106" spans="10:10">
      <c r="J106" s="73"/>
    </row>
    <row r="107" spans="10:10">
      <c r="J107" s="73"/>
    </row>
    <row r="108" spans="10:10">
      <c r="J108" s="73"/>
    </row>
    <row r="109" spans="10:10">
      <c r="J109" s="73"/>
    </row>
    <row r="110" spans="10:10">
      <c r="J110" s="73"/>
    </row>
    <row r="111" spans="10:10">
      <c r="J111" s="73"/>
    </row>
    <row r="112" spans="10:10">
      <c r="J112" s="73"/>
    </row>
    <row r="113" spans="10:10">
      <c r="J113" s="73"/>
    </row>
    <row r="114" spans="10:10">
      <c r="J114" s="73"/>
    </row>
    <row r="115" spans="10:10">
      <c r="J115" s="73"/>
    </row>
    <row r="116" spans="10:10">
      <c r="J116" s="73"/>
    </row>
    <row r="117" spans="10:10">
      <c r="J117" s="73"/>
    </row>
    <row r="118" spans="10:10">
      <c r="J118" s="73"/>
    </row>
    <row r="119" spans="10:10">
      <c r="J119" s="73"/>
    </row>
    <row r="120" spans="10:10">
      <c r="J120" s="73"/>
    </row>
    <row r="121" spans="10:10">
      <c r="J121" s="73"/>
    </row>
    <row r="122" spans="10:10">
      <c r="J122" s="73"/>
    </row>
    <row r="123" spans="10:10">
      <c r="J123" s="73"/>
    </row>
    <row r="124" spans="10:10">
      <c r="J124" s="73"/>
    </row>
    <row r="125" spans="10:10">
      <c r="J125" s="73"/>
    </row>
    <row r="126" spans="10:10">
      <c r="J126" s="73"/>
    </row>
    <row r="127" spans="10:10">
      <c r="J127" s="73"/>
    </row>
    <row r="128" spans="10:10">
      <c r="J128" s="73"/>
    </row>
    <row r="129" spans="10:10">
      <c r="J129" s="73"/>
    </row>
    <row r="130" spans="10:10">
      <c r="J130" s="73"/>
    </row>
    <row r="131" spans="10:10">
      <c r="J131" s="73"/>
    </row>
    <row r="132" spans="10:10">
      <c r="J132" s="73"/>
    </row>
    <row r="133" spans="10:10">
      <c r="J133" s="73"/>
    </row>
    <row r="134" spans="10:10">
      <c r="J134" s="73"/>
    </row>
    <row r="135" spans="10:10">
      <c r="J135" s="73"/>
    </row>
    <row r="136" spans="10:10">
      <c r="J136" s="73"/>
    </row>
    <row r="137" spans="10:10">
      <c r="J137" s="73"/>
    </row>
    <row r="138" spans="10:10">
      <c r="J138" s="73"/>
    </row>
    <row r="139" spans="10:10">
      <c r="J139" s="73"/>
    </row>
    <row r="140" spans="10:10">
      <c r="J140" s="73"/>
    </row>
    <row r="141" spans="10:10">
      <c r="J141" s="73"/>
    </row>
    <row r="142" spans="10:10">
      <c r="J142" s="73"/>
    </row>
    <row r="143" spans="10:10">
      <c r="J143" s="73"/>
    </row>
    <row r="144" spans="10:10">
      <c r="J144" s="73"/>
    </row>
    <row r="145" spans="10:10">
      <c r="J145" s="73"/>
    </row>
    <row r="146" spans="10:10">
      <c r="J146" s="73"/>
    </row>
    <row r="147" spans="10:10">
      <c r="J147" s="73"/>
    </row>
    <row r="148" spans="10:10">
      <c r="J148" s="73"/>
    </row>
    <row r="149" spans="10:10">
      <c r="J149" s="73"/>
    </row>
    <row r="150" spans="10:10">
      <c r="J150" s="73"/>
    </row>
    <row r="151" spans="10:10">
      <c r="J151" s="73"/>
    </row>
    <row r="152" spans="10:10">
      <c r="J152" s="73"/>
    </row>
    <row r="153" spans="10:10">
      <c r="J153" s="73"/>
    </row>
    <row r="154" spans="10:10">
      <c r="J154" s="73"/>
    </row>
    <row r="155" spans="10:10">
      <c r="J155" s="73"/>
    </row>
    <row r="156" spans="10:10">
      <c r="J156" s="73"/>
    </row>
    <row r="157" spans="10:10">
      <c r="J157" s="73"/>
    </row>
    <row r="158" spans="10:10">
      <c r="J158" s="73"/>
    </row>
    <row r="159" spans="10:10">
      <c r="J159" s="73"/>
    </row>
    <row r="160" spans="10:10">
      <c r="J160" s="73"/>
    </row>
    <row r="161" spans="10:10">
      <c r="J161" s="73"/>
    </row>
    <row r="162" spans="10:10">
      <c r="J162" s="73"/>
    </row>
    <row r="163" spans="10:10">
      <c r="J163" s="73"/>
    </row>
    <row r="164" spans="10:10">
      <c r="J164" s="73"/>
    </row>
    <row r="165" spans="10:10">
      <c r="J165" s="73"/>
    </row>
    <row r="166" spans="10:10">
      <c r="J166" s="73"/>
    </row>
    <row r="167" spans="10:10">
      <c r="J167" s="73"/>
    </row>
    <row r="168" spans="10:10">
      <c r="J168" s="73"/>
    </row>
    <row r="169" spans="10:10">
      <c r="J169" s="73"/>
    </row>
    <row r="170" spans="10:10">
      <c r="J170" s="73"/>
    </row>
    <row r="171" spans="10:10">
      <c r="J171" s="73"/>
    </row>
    <row r="172" spans="10:10">
      <c r="J172" s="73"/>
    </row>
    <row r="173" spans="10:10">
      <c r="J173" s="73"/>
    </row>
    <row r="174" spans="10:10">
      <c r="J174" s="73"/>
    </row>
    <row r="175" spans="10:10">
      <c r="J175" s="73"/>
    </row>
    <row r="176" spans="10:10">
      <c r="J176" s="73"/>
    </row>
    <row r="177" spans="10:10">
      <c r="J177" s="73"/>
    </row>
    <row r="178" spans="10:10">
      <c r="J178" s="73"/>
    </row>
    <row r="179" spans="10:10">
      <c r="J179" s="73"/>
    </row>
    <row r="180" spans="10:10">
      <c r="J180" s="73"/>
    </row>
    <row r="181" spans="10:10">
      <c r="J181" s="73"/>
    </row>
    <row r="182" spans="10:10">
      <c r="J182" s="73"/>
    </row>
    <row r="183" spans="10:10">
      <c r="J183" s="73"/>
    </row>
    <row r="184" spans="10:10">
      <c r="J184" s="73"/>
    </row>
    <row r="185" spans="10:10">
      <c r="J185" s="73"/>
    </row>
    <row r="186" spans="10:10">
      <c r="J186" s="73"/>
    </row>
    <row r="187" spans="10:10">
      <c r="J187" s="73"/>
    </row>
    <row r="188" spans="10:10">
      <c r="J188" s="73"/>
    </row>
    <row r="189" spans="10:10">
      <c r="J189" s="73"/>
    </row>
    <row r="190" spans="10:10">
      <c r="J190" s="73"/>
    </row>
    <row r="191" spans="10:10">
      <c r="J191" s="73"/>
    </row>
    <row r="192" spans="10:10">
      <c r="J192" s="73"/>
    </row>
    <row r="193" spans="10:10">
      <c r="J193" s="73"/>
    </row>
    <row r="194" spans="10:10">
      <c r="J194" s="73"/>
    </row>
    <row r="195" spans="10:10">
      <c r="J195" s="73"/>
    </row>
    <row r="196" spans="10:10">
      <c r="J196" s="73"/>
    </row>
    <row r="197" spans="10:10">
      <c r="J197" s="73"/>
    </row>
    <row r="198" spans="10:10">
      <c r="J198" s="73"/>
    </row>
    <row r="199" spans="10:10">
      <c r="J199" s="73"/>
    </row>
    <row r="200" spans="10:10">
      <c r="J200" s="73"/>
    </row>
    <row r="201" spans="10:10">
      <c r="J201" s="73"/>
    </row>
    <row r="202" spans="10:10">
      <c r="J202" s="73"/>
    </row>
    <row r="203" spans="10:10">
      <c r="J203" s="73"/>
    </row>
    <row r="204" spans="10:10">
      <c r="J204" s="73"/>
    </row>
    <row r="205" spans="10:10">
      <c r="J205" s="73"/>
    </row>
    <row r="206" spans="10:10">
      <c r="J206" s="73"/>
    </row>
    <row r="207" spans="10:10">
      <c r="J207" s="73"/>
    </row>
    <row r="208" spans="10:10">
      <c r="J208" s="73"/>
    </row>
    <row r="209" spans="10:10">
      <c r="J209" s="73"/>
    </row>
    <row r="210" spans="10:10">
      <c r="J210" s="73"/>
    </row>
    <row r="211" spans="10:10">
      <c r="J211" s="73"/>
    </row>
    <row r="212" spans="10:10">
      <c r="J212" s="73"/>
    </row>
    <row r="213" spans="10:10">
      <c r="J213" s="73"/>
    </row>
    <row r="214" spans="10:10">
      <c r="J214" s="73"/>
    </row>
    <row r="215" spans="10:10">
      <c r="J215" s="73"/>
    </row>
    <row r="216" spans="10:10">
      <c r="J216" s="73"/>
    </row>
    <row r="217" spans="10:10">
      <c r="J217" s="73"/>
    </row>
    <row r="218" spans="10:10">
      <c r="J218" s="73"/>
    </row>
    <row r="219" spans="10:10">
      <c r="J219" s="73"/>
    </row>
    <row r="220" spans="10:10">
      <c r="J220" s="73"/>
    </row>
    <row r="221" spans="10:10">
      <c r="J221" s="73"/>
    </row>
    <row r="222" spans="10:10">
      <c r="J222" s="73"/>
    </row>
    <row r="223" spans="10:10">
      <c r="J223" s="73"/>
    </row>
    <row r="224" spans="10:10">
      <c r="J224" s="73"/>
    </row>
    <row r="225" spans="10:10">
      <c r="J225" s="73"/>
    </row>
    <row r="226" spans="10:10">
      <c r="J226" s="73"/>
    </row>
    <row r="227" spans="10:10">
      <c r="J227" s="73"/>
    </row>
    <row r="228" spans="10:10">
      <c r="J228" s="73"/>
    </row>
    <row r="229" spans="10:10">
      <c r="J229" s="73"/>
    </row>
    <row r="230" spans="10:10">
      <c r="J230" s="73"/>
    </row>
    <row r="231" spans="10:10">
      <c r="J231" s="73"/>
    </row>
    <row r="232" spans="10:10">
      <c r="J232" s="73"/>
    </row>
    <row r="233" spans="10:10">
      <c r="J233" s="73"/>
    </row>
    <row r="234" spans="10:10">
      <c r="J234" s="73"/>
    </row>
    <row r="235" spans="10:10">
      <c r="J235" s="73"/>
    </row>
    <row r="236" spans="10:10">
      <c r="J236" s="73"/>
    </row>
    <row r="237" spans="10:10">
      <c r="J237" s="73"/>
    </row>
    <row r="238" spans="10:10">
      <c r="J238" s="73"/>
    </row>
    <row r="239" spans="10:10">
      <c r="J239" s="73"/>
    </row>
    <row r="240" spans="10:10">
      <c r="J240" s="73"/>
    </row>
    <row r="241" spans="10:10">
      <c r="J241" s="73"/>
    </row>
    <row r="242" spans="10:10">
      <c r="J242" s="73"/>
    </row>
    <row r="243" spans="10:10">
      <c r="J243" s="73"/>
    </row>
    <row r="244" spans="10:10">
      <c r="J244" s="73"/>
    </row>
    <row r="245" spans="10:10">
      <c r="J245" s="73"/>
    </row>
    <row r="246" spans="10:10">
      <c r="J246" s="73"/>
    </row>
    <row r="247" spans="10:10">
      <c r="J247" s="73"/>
    </row>
    <row r="248" spans="10:10">
      <c r="J248" s="73"/>
    </row>
    <row r="249" spans="10:10">
      <c r="J249" s="73"/>
    </row>
    <row r="250" spans="10:10">
      <c r="J250" s="73"/>
    </row>
    <row r="251" spans="10:10">
      <c r="J251" s="73"/>
    </row>
    <row r="252" spans="10:10">
      <c r="J252" s="73"/>
    </row>
    <row r="253" spans="10:10">
      <c r="J253" s="73"/>
    </row>
    <row r="254" spans="10:10">
      <c r="J254" s="73"/>
    </row>
    <row r="255" spans="10:10">
      <c r="J255" s="73"/>
    </row>
    <row r="256" spans="10:10">
      <c r="J256" s="73"/>
    </row>
    <row r="257" spans="10:10">
      <c r="J257" s="73"/>
    </row>
    <row r="258" spans="10:10">
      <c r="J258" s="73"/>
    </row>
    <row r="259" spans="10:10">
      <c r="J259" s="73"/>
    </row>
    <row r="260" spans="10:10">
      <c r="J260" s="73"/>
    </row>
    <row r="261" spans="10:10">
      <c r="J261" s="73"/>
    </row>
    <row r="262" spans="10:10">
      <c r="J262" s="73"/>
    </row>
    <row r="263" spans="10:10">
      <c r="J263" s="73"/>
    </row>
    <row r="264" spans="10:10">
      <c r="J264" s="73"/>
    </row>
    <row r="265" spans="10:10">
      <c r="J265" s="73"/>
    </row>
    <row r="266" spans="10:10">
      <c r="J266" s="73"/>
    </row>
    <row r="267" spans="10:10">
      <c r="J267" s="73"/>
    </row>
    <row r="268" spans="10:10">
      <c r="J268" s="73"/>
    </row>
    <row r="269" spans="10:10">
      <c r="J269" s="73"/>
    </row>
    <row r="270" spans="10:10">
      <c r="J270" s="73"/>
    </row>
    <row r="271" spans="10:10">
      <c r="J271" s="73"/>
    </row>
    <row r="272" spans="10:10">
      <c r="J272" s="73"/>
    </row>
    <row r="273" spans="10:10">
      <c r="J273" s="73"/>
    </row>
    <row r="274" spans="10:10">
      <c r="J274" s="73"/>
    </row>
    <row r="275" spans="10:10">
      <c r="J275" s="73"/>
    </row>
    <row r="276" spans="10:10">
      <c r="J276" s="73"/>
    </row>
    <row r="277" spans="10:10">
      <c r="J277" s="73"/>
    </row>
    <row r="278" spans="10:10">
      <c r="J278" s="73"/>
    </row>
    <row r="279" spans="10:10">
      <c r="J279" s="73"/>
    </row>
    <row r="280" spans="10:10">
      <c r="J280" s="73"/>
    </row>
    <row r="281" spans="10:10">
      <c r="J281" s="73"/>
    </row>
    <row r="282" spans="10:10">
      <c r="J282" s="73"/>
    </row>
    <row r="283" spans="10:10">
      <c r="J283" s="73"/>
    </row>
    <row r="284" spans="10:10">
      <c r="J284" s="73"/>
    </row>
    <row r="285" spans="10:10">
      <c r="J285" s="73"/>
    </row>
    <row r="286" spans="10:10">
      <c r="J286" s="73"/>
    </row>
    <row r="287" spans="10:10">
      <c r="J287" s="73"/>
    </row>
    <row r="288" spans="10:10">
      <c r="J288" s="73"/>
    </row>
    <row r="289" spans="10:10">
      <c r="J289" s="73"/>
    </row>
    <row r="290" spans="10:10">
      <c r="J290" s="73"/>
    </row>
    <row r="291" spans="10:10">
      <c r="J291" s="73"/>
    </row>
    <row r="292" spans="10:10">
      <c r="J292" s="73"/>
    </row>
    <row r="293" spans="10:10">
      <c r="J293" s="73"/>
    </row>
    <row r="294" spans="10:10">
      <c r="J294" s="73"/>
    </row>
    <row r="295" spans="10:10">
      <c r="J295" s="73"/>
    </row>
    <row r="296" spans="10:10">
      <c r="J296" s="73"/>
    </row>
    <row r="297" spans="10:10">
      <c r="J297" s="73"/>
    </row>
    <row r="298" spans="10:10">
      <c r="J298" s="73"/>
    </row>
    <row r="299" spans="10:10">
      <c r="J299" s="73"/>
    </row>
    <row r="300" spans="10:10">
      <c r="J300" s="73"/>
    </row>
    <row r="301" spans="10:10">
      <c r="J301" s="73"/>
    </row>
    <row r="302" spans="10:10">
      <c r="J302" s="73"/>
    </row>
    <row r="303" spans="10:10">
      <c r="J303" s="73"/>
    </row>
    <row r="304" spans="10:10">
      <c r="J304" s="73"/>
    </row>
    <row r="305" spans="10:10">
      <c r="J305" s="73"/>
    </row>
    <row r="306" spans="10:10">
      <c r="J306" s="73"/>
    </row>
    <row r="307" spans="10:10">
      <c r="J307" s="73"/>
    </row>
    <row r="308" spans="10:10">
      <c r="J308" s="73"/>
    </row>
    <row r="309" spans="10:10">
      <c r="J309" s="73"/>
    </row>
    <row r="310" spans="10:10">
      <c r="J310" s="73"/>
    </row>
    <row r="311" spans="10:10">
      <c r="J311" s="73"/>
    </row>
    <row r="312" spans="10:10">
      <c r="J312" s="73"/>
    </row>
    <row r="313" spans="10:10">
      <c r="J313" s="73"/>
    </row>
    <row r="314" spans="10:10">
      <c r="J314" s="73"/>
    </row>
    <row r="315" spans="10:10">
      <c r="J315" s="73"/>
    </row>
    <row r="316" spans="10:10">
      <c r="J316" s="73"/>
    </row>
    <row r="317" spans="10:10">
      <c r="J317" s="73"/>
    </row>
    <row r="318" spans="10:10">
      <c r="J318" s="73"/>
    </row>
    <row r="319" spans="10:10">
      <c r="J319" s="73"/>
    </row>
    <row r="320" spans="10:10">
      <c r="J320" s="73"/>
    </row>
    <row r="321" spans="10:10">
      <c r="J321" s="73"/>
    </row>
    <row r="322" spans="10:10">
      <c r="J322" s="73"/>
    </row>
    <row r="323" spans="10:10">
      <c r="J323" s="73"/>
    </row>
    <row r="324" spans="10:10">
      <c r="J324" s="73"/>
    </row>
    <row r="325" spans="10:10">
      <c r="J325" s="73"/>
    </row>
    <row r="326" spans="10:10">
      <c r="J326" s="73"/>
    </row>
    <row r="327" spans="10:10">
      <c r="J327" s="73"/>
    </row>
    <row r="328" spans="10:10">
      <c r="J328" s="73"/>
    </row>
    <row r="329" spans="10:10">
      <c r="J329" s="73"/>
    </row>
    <row r="330" spans="10:10">
      <c r="J330" s="73"/>
    </row>
    <row r="331" spans="10:10">
      <c r="J331" s="73"/>
    </row>
    <row r="332" spans="10:10">
      <c r="J332" s="73"/>
    </row>
  </sheetData>
  <mergeCells count="9">
    <mergeCell ref="A60:J60"/>
    <mergeCell ref="A61:J61"/>
    <mergeCell ref="C63:I63"/>
    <mergeCell ref="A1:J1"/>
    <mergeCell ref="A2:J2"/>
    <mergeCell ref="C4:I4"/>
    <mergeCell ref="A31:J31"/>
    <mergeCell ref="A32:J32"/>
    <mergeCell ref="C34:I34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Q165"/>
  <sheetViews>
    <sheetView topLeftCell="A7" workbookViewId="0">
      <selection activeCell="U56" sqref="U56"/>
    </sheetView>
  </sheetViews>
  <sheetFormatPr defaultColWidth="10.3984375" defaultRowHeight="21.5"/>
  <cols>
    <col min="1" max="1" width="47.3984375" style="76" bestFit="1" customWidth="1"/>
    <col min="2" max="2" width="10" style="83" bestFit="1" customWidth="1"/>
    <col min="3" max="3" width="12.8984375" style="110" customWidth="1"/>
    <col min="4" max="4" width="12.8984375" style="247" customWidth="1"/>
    <col min="5" max="5" width="12.8984375" style="280" customWidth="1"/>
    <col min="6" max="6" width="1.3984375" style="109" customWidth="1"/>
    <col min="7" max="7" width="12.8984375" style="110" customWidth="1"/>
    <col min="8" max="8" width="12.8984375" style="247" customWidth="1"/>
    <col min="9" max="9" width="12.8984375" style="280" customWidth="1"/>
    <col min="10" max="10" width="1.3984375" style="109" customWidth="1"/>
    <col min="11" max="11" width="12.8984375" style="110" customWidth="1"/>
    <col min="12" max="12" width="12.8984375" style="247" customWidth="1"/>
    <col min="13" max="13" width="12.8984375" style="280" customWidth="1"/>
    <col min="14" max="14" width="1.59765625" style="109" customWidth="1"/>
    <col min="15" max="15" width="12.8984375" style="110" customWidth="1"/>
    <col min="16" max="16" width="10.3984375" style="244"/>
    <col min="17" max="17" width="10.3984375" style="278"/>
    <col min="18" max="16384" width="10.3984375" style="76"/>
  </cols>
  <sheetData>
    <row r="1" spans="1:17" ht="21.75" customHeight="1">
      <c r="A1" s="471" t="s">
        <v>0</v>
      </c>
      <c r="B1" s="471"/>
      <c r="C1" s="471"/>
      <c r="D1" s="471"/>
      <c r="E1" s="471"/>
      <c r="F1" s="471"/>
      <c r="G1" s="471"/>
      <c r="H1" s="471"/>
      <c r="I1" s="471"/>
      <c r="J1" s="471"/>
      <c r="K1" s="75"/>
      <c r="L1" s="221"/>
      <c r="M1" s="256"/>
      <c r="N1" s="75"/>
      <c r="O1" s="75"/>
    </row>
    <row r="2" spans="1:17" ht="21.75" customHeight="1">
      <c r="A2" s="213" t="s">
        <v>55</v>
      </c>
      <c r="B2" s="77"/>
      <c r="C2" s="75"/>
      <c r="D2" s="221"/>
      <c r="E2" s="256"/>
      <c r="F2" s="75"/>
      <c r="G2" s="75"/>
      <c r="H2" s="221"/>
      <c r="I2" s="256"/>
      <c r="J2" s="75"/>
      <c r="K2" s="75"/>
      <c r="L2" s="221"/>
      <c r="M2" s="256"/>
      <c r="N2" s="75"/>
      <c r="O2" s="75"/>
    </row>
    <row r="3" spans="1:17" ht="13.25" customHeight="1">
      <c r="A3" s="75"/>
      <c r="B3" s="75"/>
      <c r="C3" s="75"/>
      <c r="D3" s="221"/>
      <c r="E3" s="256"/>
      <c r="F3" s="75"/>
      <c r="G3" s="75"/>
      <c r="H3" s="221"/>
      <c r="I3" s="256"/>
      <c r="J3" s="75"/>
      <c r="K3" s="75"/>
      <c r="L3" s="221"/>
      <c r="M3" s="256"/>
      <c r="N3" s="75"/>
      <c r="O3" s="75"/>
    </row>
    <row r="4" spans="1:17" s="78" customFormat="1" ht="23.5" customHeight="1">
      <c r="B4" s="79"/>
      <c r="C4" s="469" t="s">
        <v>2</v>
      </c>
      <c r="D4" s="469"/>
      <c r="E4" s="469"/>
      <c r="F4" s="469"/>
      <c r="G4" s="469"/>
      <c r="H4" s="250"/>
      <c r="I4" s="283"/>
      <c r="J4" s="75"/>
      <c r="K4" s="469" t="s">
        <v>3</v>
      </c>
      <c r="L4" s="469"/>
      <c r="M4" s="469"/>
      <c r="N4" s="469"/>
      <c r="O4" s="469"/>
      <c r="P4" s="253"/>
      <c r="Q4" s="286"/>
    </row>
    <row r="5" spans="1:17" s="78" customFormat="1" ht="23.5" customHeight="1">
      <c r="B5" s="79"/>
      <c r="C5" s="468" t="s">
        <v>108</v>
      </c>
      <c r="D5" s="468"/>
      <c r="E5" s="468"/>
      <c r="F5" s="468"/>
      <c r="G5" s="468"/>
      <c r="H5" s="251"/>
      <c r="I5" s="284"/>
      <c r="J5" s="75"/>
      <c r="K5" s="468" t="s">
        <v>108</v>
      </c>
      <c r="L5" s="468"/>
      <c r="M5" s="468"/>
      <c r="N5" s="468"/>
      <c r="O5" s="468"/>
      <c r="P5" s="253"/>
      <c r="Q5" s="286"/>
    </row>
    <row r="6" spans="1:17" s="78" customFormat="1" ht="23.5" customHeight="1">
      <c r="B6" s="79"/>
      <c r="C6" s="468" t="s">
        <v>143</v>
      </c>
      <c r="D6" s="468"/>
      <c r="E6" s="468"/>
      <c r="F6" s="468"/>
      <c r="G6" s="468"/>
      <c r="H6" s="251"/>
      <c r="I6" s="284"/>
      <c r="J6" s="75"/>
      <c r="K6" s="468" t="s">
        <v>143</v>
      </c>
      <c r="L6" s="468"/>
      <c r="M6" s="468"/>
      <c r="N6" s="468"/>
      <c r="O6" s="468"/>
      <c r="P6" s="253"/>
      <c r="Q6" s="286"/>
    </row>
    <row r="7" spans="1:17" s="78" customFormat="1" ht="21" customHeight="1">
      <c r="B7" s="80" t="s">
        <v>7</v>
      </c>
      <c r="C7" s="81" t="s">
        <v>56</v>
      </c>
      <c r="D7" s="222"/>
      <c r="E7" s="257"/>
      <c r="F7" s="82"/>
      <c r="G7" s="81" t="s">
        <v>57</v>
      </c>
      <c r="H7" s="222"/>
      <c r="I7" s="257"/>
      <c r="J7" s="82"/>
      <c r="K7" s="81" t="s">
        <v>56</v>
      </c>
      <c r="L7" s="222"/>
      <c r="M7" s="257"/>
      <c r="N7" s="82"/>
      <c r="O7" s="81" t="s">
        <v>57</v>
      </c>
      <c r="P7" s="253"/>
      <c r="Q7" s="286"/>
    </row>
    <row r="8" spans="1:17" s="78" customFormat="1" ht="21" customHeight="1">
      <c r="B8" s="83"/>
      <c r="C8" s="470" t="s">
        <v>10</v>
      </c>
      <c r="D8" s="470"/>
      <c r="E8" s="470"/>
      <c r="F8" s="470"/>
      <c r="G8" s="470"/>
      <c r="H8" s="470"/>
      <c r="I8" s="470"/>
      <c r="J8" s="470"/>
      <c r="K8" s="470"/>
      <c r="L8" s="470"/>
      <c r="M8" s="470"/>
      <c r="N8" s="470"/>
      <c r="O8" s="470"/>
      <c r="P8" s="253"/>
      <c r="Q8" s="286"/>
    </row>
    <row r="9" spans="1:17" s="78" customFormat="1" ht="21" customHeight="1">
      <c r="A9" s="84" t="s">
        <v>58</v>
      </c>
      <c r="B9" s="83"/>
      <c r="C9" s="85"/>
      <c r="D9" s="223"/>
      <c r="E9" s="258"/>
      <c r="F9" s="76"/>
      <c r="G9" s="85"/>
      <c r="H9" s="223"/>
      <c r="I9" s="258"/>
      <c r="J9" s="76"/>
      <c r="K9" s="85"/>
      <c r="L9" s="223"/>
      <c r="M9" s="258"/>
      <c r="N9" s="76"/>
      <c r="O9" s="85"/>
      <c r="P9" s="253"/>
      <c r="Q9" s="286"/>
    </row>
    <row r="10" spans="1:17" s="90" customFormat="1" ht="21" customHeight="1">
      <c r="A10" s="86" t="s">
        <v>59</v>
      </c>
      <c r="B10" s="215"/>
      <c r="C10" s="218">
        <v>143016</v>
      </c>
      <c r="D10" s="224">
        <v>143016</v>
      </c>
      <c r="E10" s="259">
        <f>C10-D10</f>
        <v>0</v>
      </c>
      <c r="F10" s="89"/>
      <c r="G10" s="88">
        <v>99769</v>
      </c>
      <c r="H10" s="226">
        <v>99769</v>
      </c>
      <c r="I10" s="261">
        <f>G10-H10</f>
        <v>0</v>
      </c>
      <c r="J10" s="89"/>
      <c r="K10" s="88">
        <v>100905</v>
      </c>
      <c r="L10" s="226">
        <v>100905</v>
      </c>
      <c r="M10" s="261">
        <f>K10-L10</f>
        <v>0</v>
      </c>
      <c r="N10" s="88"/>
      <c r="O10" s="88">
        <v>96142</v>
      </c>
      <c r="P10" s="254">
        <v>96142</v>
      </c>
      <c r="Q10" s="261">
        <f>O10-P10</f>
        <v>0</v>
      </c>
    </row>
    <row r="11" spans="1:17" s="90" customFormat="1" ht="21" customHeight="1">
      <c r="A11" s="86" t="s">
        <v>60</v>
      </c>
      <c r="B11" s="215"/>
      <c r="C11" s="218">
        <v>78542</v>
      </c>
      <c r="D11" s="224">
        <v>78542</v>
      </c>
      <c r="E11" s="259">
        <f>C11-D11</f>
        <v>0</v>
      </c>
      <c r="F11" s="88"/>
      <c r="G11" s="88">
        <v>76248</v>
      </c>
      <c r="H11" s="226">
        <v>76248</v>
      </c>
      <c r="I11" s="261">
        <f>G11-H11</f>
        <v>0</v>
      </c>
      <c r="J11" s="88"/>
      <c r="K11" s="88">
        <v>75382</v>
      </c>
      <c r="L11" s="226">
        <v>75382</v>
      </c>
      <c r="M11" s="261">
        <f>K11-L11</f>
        <v>0</v>
      </c>
      <c r="N11" s="88"/>
      <c r="O11" s="88">
        <v>74695</v>
      </c>
      <c r="P11" s="254">
        <v>74695</v>
      </c>
      <c r="Q11" s="261">
        <f>O11-P11</f>
        <v>0</v>
      </c>
    </row>
    <row r="12" spans="1:17" s="90" customFormat="1" ht="21" customHeight="1">
      <c r="A12" s="86" t="s">
        <v>61</v>
      </c>
      <c r="B12" s="215"/>
      <c r="C12" s="218">
        <v>36027</v>
      </c>
      <c r="D12" s="224">
        <v>36027</v>
      </c>
      <c r="E12" s="259">
        <f>C12-D12</f>
        <v>0</v>
      </c>
      <c r="F12" s="88"/>
      <c r="G12" s="88">
        <v>43794</v>
      </c>
      <c r="H12" s="226">
        <v>43794</v>
      </c>
      <c r="I12" s="261">
        <f>G12-H12</f>
        <v>0</v>
      </c>
      <c r="J12" s="88"/>
      <c r="K12" s="88">
        <v>36027</v>
      </c>
      <c r="L12" s="226">
        <v>36027</v>
      </c>
      <c r="M12" s="261">
        <f>K12-L12</f>
        <v>0</v>
      </c>
      <c r="N12" s="88"/>
      <c r="O12" s="88">
        <v>43794</v>
      </c>
      <c r="P12" s="254">
        <v>43794</v>
      </c>
      <c r="Q12" s="261">
        <f>O12-P12</f>
        <v>0</v>
      </c>
    </row>
    <row r="13" spans="1:17" s="90" customFormat="1" ht="21" customHeight="1">
      <c r="A13" s="86" t="s">
        <v>62</v>
      </c>
      <c r="B13" s="92">
        <v>5</v>
      </c>
      <c r="C13" s="219">
        <v>3896</v>
      </c>
      <c r="D13" s="224">
        <v>3914.0259999999998</v>
      </c>
      <c r="E13" s="259">
        <f>C13-D13</f>
        <v>-18.02599999999984</v>
      </c>
      <c r="F13" s="89"/>
      <c r="G13" s="171">
        <v>1580.3076599999999</v>
      </c>
      <c r="H13" s="226">
        <v>1580.3076599999999</v>
      </c>
      <c r="I13" s="261">
        <f>G13-H13</f>
        <v>0</v>
      </c>
      <c r="J13" s="89"/>
      <c r="K13" s="171">
        <v>4719</v>
      </c>
      <c r="L13" s="226">
        <v>4718.7130900000002</v>
      </c>
      <c r="M13" s="261">
        <f>K13-L13</f>
        <v>0.28690999999980704</v>
      </c>
      <c r="N13" s="88"/>
      <c r="O13" s="171">
        <v>1645</v>
      </c>
      <c r="P13" s="254">
        <v>1645</v>
      </c>
      <c r="Q13" s="261">
        <f>O13-P13</f>
        <v>0</v>
      </c>
    </row>
    <row r="14" spans="1:17" s="96" customFormat="1" ht="21" customHeight="1">
      <c r="A14" s="139" t="s">
        <v>63</v>
      </c>
      <c r="B14" s="92"/>
      <c r="C14" s="93">
        <v>261481</v>
      </c>
      <c r="D14" s="225">
        <v>261499.02600000001</v>
      </c>
      <c r="E14" s="259">
        <f>C14-D14</f>
        <v>-18.026000000012573</v>
      </c>
      <c r="F14" s="94"/>
      <c r="G14" s="93">
        <v>221391.30765999999</v>
      </c>
      <c r="H14" s="225">
        <v>221391.30765999999</v>
      </c>
      <c r="I14" s="261">
        <f>G14-H14</f>
        <v>0</v>
      </c>
      <c r="J14" s="94"/>
      <c r="K14" s="93">
        <v>217033</v>
      </c>
      <c r="L14" s="225">
        <v>217032.71309</v>
      </c>
      <c r="M14" s="261">
        <f>K14-L14</f>
        <v>0.28690999999525957</v>
      </c>
      <c r="N14" s="95"/>
      <c r="O14" s="93">
        <v>216276</v>
      </c>
      <c r="P14" s="255">
        <v>216276</v>
      </c>
      <c r="Q14" s="261">
        <f>O14-P14</f>
        <v>0</v>
      </c>
    </row>
    <row r="15" spans="1:17" s="96" customFormat="1" ht="13.25" customHeight="1">
      <c r="A15" s="139"/>
      <c r="B15" s="215"/>
      <c r="C15" s="95"/>
      <c r="D15" s="225"/>
      <c r="E15" s="260"/>
      <c r="F15" s="94"/>
      <c r="G15" s="95"/>
      <c r="H15" s="225"/>
      <c r="I15" s="260"/>
      <c r="J15" s="94"/>
      <c r="K15" s="95"/>
      <c r="L15" s="225"/>
      <c r="M15" s="260"/>
      <c r="N15" s="95"/>
      <c r="O15" s="95"/>
      <c r="P15" s="255"/>
      <c r="Q15" s="288"/>
    </row>
    <row r="16" spans="1:17" s="90" customFormat="1" ht="21" customHeight="1">
      <c r="A16" s="139" t="s">
        <v>64</v>
      </c>
      <c r="B16" s="215"/>
      <c r="C16" s="88"/>
      <c r="D16" s="226"/>
      <c r="E16" s="261"/>
      <c r="F16" s="89"/>
      <c r="G16" s="88"/>
      <c r="H16" s="226"/>
      <c r="I16" s="261"/>
      <c r="J16" s="89"/>
      <c r="K16" s="88"/>
      <c r="L16" s="226"/>
      <c r="M16" s="261"/>
      <c r="N16" s="88"/>
      <c r="O16" s="88"/>
      <c r="P16" s="254"/>
      <c r="Q16" s="287"/>
    </row>
    <row r="17" spans="1:17" s="90" customFormat="1" ht="21" customHeight="1">
      <c r="A17" s="86" t="s">
        <v>65</v>
      </c>
      <c r="B17" s="215"/>
      <c r="C17" s="220">
        <v>72557</v>
      </c>
      <c r="D17" s="227">
        <v>72494</v>
      </c>
      <c r="E17" s="259">
        <f t="shared" ref="E17:E24" si="0">C17-D17</f>
        <v>63</v>
      </c>
      <c r="F17" s="89"/>
      <c r="G17" s="88">
        <v>46291</v>
      </c>
      <c r="H17" s="226">
        <v>46291</v>
      </c>
      <c r="I17" s="261">
        <f t="shared" ref="I17:I24" si="1">G17-H17</f>
        <v>0</v>
      </c>
      <c r="J17" s="89"/>
      <c r="K17" s="88">
        <v>44493</v>
      </c>
      <c r="L17" s="226">
        <v>44493</v>
      </c>
      <c r="M17" s="261">
        <f t="shared" ref="M17:M24" si="2">K17-L17</f>
        <v>0</v>
      </c>
      <c r="N17" s="88"/>
      <c r="O17" s="88">
        <v>42334</v>
      </c>
      <c r="P17" s="254">
        <v>42920</v>
      </c>
      <c r="Q17" s="261">
        <f t="shared" ref="Q17:Q24" si="3">O17-P17</f>
        <v>-586</v>
      </c>
    </row>
    <row r="18" spans="1:17" s="90" customFormat="1" ht="21" customHeight="1">
      <c r="A18" s="86" t="s">
        <v>66</v>
      </c>
      <c r="B18" s="215"/>
      <c r="C18" s="220">
        <v>52130</v>
      </c>
      <c r="D18" s="227">
        <v>52193</v>
      </c>
      <c r="E18" s="259">
        <f t="shared" si="0"/>
        <v>-63</v>
      </c>
      <c r="F18" s="88"/>
      <c r="G18" s="88">
        <v>45790</v>
      </c>
      <c r="H18" s="226">
        <v>45790</v>
      </c>
      <c r="I18" s="261">
        <f t="shared" si="1"/>
        <v>0</v>
      </c>
      <c r="J18" s="88"/>
      <c r="K18" s="88">
        <v>49580</v>
      </c>
      <c r="L18" s="226">
        <v>49580</v>
      </c>
      <c r="M18" s="261">
        <f t="shared" si="2"/>
        <v>0</v>
      </c>
      <c r="N18" s="88"/>
      <c r="O18" s="88">
        <v>43958</v>
      </c>
      <c r="P18" s="254">
        <v>43958</v>
      </c>
      <c r="Q18" s="261">
        <f t="shared" si="3"/>
        <v>0</v>
      </c>
    </row>
    <row r="19" spans="1:17" s="90" customFormat="1" ht="21" customHeight="1">
      <c r="A19" s="86" t="s">
        <v>67</v>
      </c>
      <c r="B19" s="215"/>
      <c r="C19" s="220">
        <v>17719</v>
      </c>
      <c r="D19" s="227">
        <v>44422</v>
      </c>
      <c r="E19" s="259">
        <f t="shared" si="0"/>
        <v>-26703</v>
      </c>
      <c r="F19" s="89"/>
      <c r="G19" s="88">
        <v>27523</v>
      </c>
      <c r="H19" s="226">
        <v>27523</v>
      </c>
      <c r="I19" s="261">
        <f t="shared" si="1"/>
        <v>0</v>
      </c>
      <c r="J19" s="89"/>
      <c r="K19" s="88">
        <v>30578</v>
      </c>
      <c r="L19" s="226">
        <v>30578</v>
      </c>
      <c r="M19" s="261">
        <f t="shared" si="2"/>
        <v>0</v>
      </c>
      <c r="N19" s="88"/>
      <c r="O19" s="88">
        <v>27638</v>
      </c>
      <c r="P19" s="254">
        <v>27051</v>
      </c>
      <c r="Q19" s="261">
        <f t="shared" si="3"/>
        <v>587</v>
      </c>
    </row>
    <row r="20" spans="1:17" s="90" customFormat="1" ht="21" customHeight="1">
      <c r="A20" s="86" t="s">
        <v>68</v>
      </c>
      <c r="B20" s="215">
        <v>5</v>
      </c>
      <c r="C20" s="220">
        <v>62507</v>
      </c>
      <c r="D20" s="227">
        <v>62719</v>
      </c>
      <c r="E20" s="259">
        <f t="shared" si="0"/>
        <v>-212</v>
      </c>
      <c r="F20" s="89"/>
      <c r="G20" s="88">
        <v>46140</v>
      </c>
      <c r="H20" s="226">
        <v>45302</v>
      </c>
      <c r="I20" s="261">
        <f t="shared" si="1"/>
        <v>838</v>
      </c>
      <c r="J20" s="89"/>
      <c r="K20" s="88">
        <v>52393</v>
      </c>
      <c r="L20" s="226">
        <v>52393</v>
      </c>
      <c r="M20" s="261">
        <f t="shared" si="2"/>
        <v>0</v>
      </c>
      <c r="N20" s="88"/>
      <c r="O20" s="88">
        <v>41621</v>
      </c>
      <c r="P20" s="254">
        <v>41622</v>
      </c>
      <c r="Q20" s="261">
        <f t="shared" si="3"/>
        <v>-1</v>
      </c>
    </row>
    <row r="21" spans="1:17" s="90" customFormat="1" ht="21" customHeight="1">
      <c r="A21" s="86" t="s">
        <v>69</v>
      </c>
      <c r="B21" s="215"/>
      <c r="C21" s="220">
        <v>34591</v>
      </c>
      <c r="D21" s="227">
        <v>34591</v>
      </c>
      <c r="E21" s="259">
        <f t="shared" si="0"/>
        <v>0</v>
      </c>
      <c r="F21" s="89"/>
      <c r="G21" s="88">
        <v>110716</v>
      </c>
      <c r="H21" s="226">
        <v>110716</v>
      </c>
      <c r="I21" s="261">
        <f t="shared" si="1"/>
        <v>0</v>
      </c>
      <c r="J21" s="89"/>
      <c r="K21" s="88">
        <v>34591</v>
      </c>
      <c r="L21" s="226">
        <v>34591</v>
      </c>
      <c r="M21" s="261">
        <f t="shared" si="2"/>
        <v>0</v>
      </c>
      <c r="N21" s="88"/>
      <c r="O21" s="88">
        <v>110716</v>
      </c>
      <c r="P21" s="254">
        <v>110716</v>
      </c>
      <c r="Q21" s="261">
        <f t="shared" si="3"/>
        <v>0</v>
      </c>
    </row>
    <row r="22" spans="1:17" s="90" customFormat="1" ht="21" customHeight="1">
      <c r="A22" s="86" t="s">
        <v>137</v>
      </c>
      <c r="B22" s="215"/>
      <c r="C22" s="220">
        <v>-14160</v>
      </c>
      <c r="D22" s="227">
        <v>-14160</v>
      </c>
      <c r="E22" s="259">
        <f t="shared" si="0"/>
        <v>0</v>
      </c>
      <c r="F22" s="89"/>
      <c r="G22" s="88">
        <v>-63358</v>
      </c>
      <c r="H22" s="226">
        <v>-63358</v>
      </c>
      <c r="I22" s="261">
        <f t="shared" si="1"/>
        <v>0</v>
      </c>
      <c r="J22" s="89"/>
      <c r="K22" s="88">
        <v>-14160</v>
      </c>
      <c r="L22" s="226">
        <v>-14160</v>
      </c>
      <c r="M22" s="261">
        <f t="shared" si="2"/>
        <v>0</v>
      </c>
      <c r="N22" s="88"/>
      <c r="O22" s="88">
        <v>-63358</v>
      </c>
      <c r="P22" s="254">
        <v>-63358</v>
      </c>
      <c r="Q22" s="261">
        <f t="shared" si="3"/>
        <v>0</v>
      </c>
    </row>
    <row r="23" spans="1:17" s="90" customFormat="1" ht="21" customHeight="1">
      <c r="A23" s="97" t="s">
        <v>70</v>
      </c>
      <c r="B23" s="214">
        <v>5</v>
      </c>
      <c r="C23" s="220">
        <v>743</v>
      </c>
      <c r="D23" s="227">
        <v>760</v>
      </c>
      <c r="E23" s="259">
        <f t="shared" si="0"/>
        <v>-17</v>
      </c>
      <c r="F23" s="98"/>
      <c r="G23" s="88">
        <v>13015</v>
      </c>
      <c r="H23" s="226">
        <v>13015</v>
      </c>
      <c r="I23" s="261">
        <f t="shared" si="1"/>
        <v>0</v>
      </c>
      <c r="J23" s="98"/>
      <c r="K23" s="88">
        <v>850</v>
      </c>
      <c r="L23" s="226">
        <v>850.4340000000002</v>
      </c>
      <c r="M23" s="261">
        <f t="shared" si="2"/>
        <v>-0.43400000000019645</v>
      </c>
      <c r="N23" s="98"/>
      <c r="O23" s="88">
        <v>13094</v>
      </c>
      <c r="P23" s="254">
        <v>13094</v>
      </c>
      <c r="Q23" s="261">
        <f t="shared" si="3"/>
        <v>0</v>
      </c>
    </row>
    <row r="24" spans="1:17" s="96" customFormat="1" ht="21" customHeight="1">
      <c r="A24" s="139" t="s">
        <v>71</v>
      </c>
      <c r="B24" s="99"/>
      <c r="C24" s="172">
        <v>226087</v>
      </c>
      <c r="D24" s="225">
        <v>253019</v>
      </c>
      <c r="E24" s="259">
        <f t="shared" si="0"/>
        <v>-26932</v>
      </c>
      <c r="F24" s="94"/>
      <c r="G24" s="172">
        <v>226117</v>
      </c>
      <c r="H24" s="225">
        <v>225279</v>
      </c>
      <c r="I24" s="261">
        <f t="shared" si="1"/>
        <v>838</v>
      </c>
      <c r="J24" s="94"/>
      <c r="K24" s="172">
        <v>198325</v>
      </c>
      <c r="L24" s="225">
        <v>198325.43400000001</v>
      </c>
      <c r="M24" s="261">
        <f t="shared" si="2"/>
        <v>-0.4340000000083819</v>
      </c>
      <c r="N24" s="95"/>
      <c r="O24" s="172">
        <v>216003</v>
      </c>
      <c r="P24" s="255">
        <v>216003</v>
      </c>
      <c r="Q24" s="261">
        <f t="shared" si="3"/>
        <v>0</v>
      </c>
    </row>
    <row r="25" spans="1:17" s="96" customFormat="1" ht="13.25" customHeight="1">
      <c r="A25" s="139"/>
      <c r="B25" s="215"/>
      <c r="C25" s="95"/>
      <c r="D25" s="225"/>
      <c r="E25" s="260"/>
      <c r="F25" s="94"/>
      <c r="G25" s="95"/>
      <c r="H25" s="225"/>
      <c r="I25" s="260"/>
      <c r="J25" s="94"/>
      <c r="K25" s="95"/>
      <c r="L25" s="225"/>
      <c r="M25" s="260"/>
      <c r="N25" s="95"/>
      <c r="O25" s="95"/>
      <c r="P25" s="255"/>
      <c r="Q25" s="288"/>
    </row>
    <row r="26" spans="1:17" s="96" customFormat="1" ht="23.5" customHeight="1">
      <c r="A26" s="100" t="s">
        <v>72</v>
      </c>
      <c r="B26" s="215"/>
      <c r="C26" s="101">
        <v>35394</v>
      </c>
      <c r="D26" s="228">
        <v>8480.0260000000126</v>
      </c>
      <c r="E26" s="259">
        <f>C26-D26</f>
        <v>26913.973999999987</v>
      </c>
      <c r="F26" s="102"/>
      <c r="G26" s="101">
        <v>-4725.6923400000087</v>
      </c>
      <c r="H26" s="228">
        <v>-3887.6923400000087</v>
      </c>
      <c r="I26" s="261">
        <f>G26-H26</f>
        <v>-838</v>
      </c>
      <c r="J26" s="102"/>
      <c r="K26" s="101">
        <v>18708</v>
      </c>
      <c r="L26" s="228">
        <v>18707.279089999996</v>
      </c>
      <c r="M26" s="261">
        <f>K26-L26</f>
        <v>0.72091000000364147</v>
      </c>
      <c r="N26" s="101"/>
      <c r="O26" s="101">
        <v>273</v>
      </c>
      <c r="P26" s="255">
        <v>273</v>
      </c>
      <c r="Q26" s="261">
        <f>O26-P26</f>
        <v>0</v>
      </c>
    </row>
    <row r="27" spans="1:17" s="90" customFormat="1" ht="23.5" customHeight="1">
      <c r="A27" s="86" t="s">
        <v>73</v>
      </c>
      <c r="B27" s="92"/>
      <c r="C27" s="23">
        <v>-2589</v>
      </c>
      <c r="D27" s="229">
        <v>-2589</v>
      </c>
      <c r="E27" s="259">
        <f>C27-D27</f>
        <v>0</v>
      </c>
      <c r="F27" s="89"/>
      <c r="G27" s="88">
        <v>13472</v>
      </c>
      <c r="H27" s="226">
        <v>13472</v>
      </c>
      <c r="I27" s="261">
        <f>G27-H27</f>
        <v>0</v>
      </c>
      <c r="J27" s="89"/>
      <c r="K27" s="88">
        <v>-3315</v>
      </c>
      <c r="L27" s="226">
        <v>-3314</v>
      </c>
      <c r="M27" s="261">
        <f>K27-L27</f>
        <v>-1</v>
      </c>
      <c r="N27" s="88"/>
      <c r="O27" s="88">
        <v>13049</v>
      </c>
      <c r="P27" s="254">
        <v>13049</v>
      </c>
      <c r="Q27" s="261">
        <f>O27-P27</f>
        <v>0</v>
      </c>
    </row>
    <row r="28" spans="1:17" s="96" customFormat="1" ht="23.5" customHeight="1">
      <c r="A28" s="139" t="s">
        <v>74</v>
      </c>
      <c r="B28" s="215"/>
      <c r="C28" s="103">
        <v>32805</v>
      </c>
      <c r="D28" s="228">
        <v>5891.0260000000126</v>
      </c>
      <c r="E28" s="259">
        <f>C28-D28</f>
        <v>26913.973999999987</v>
      </c>
      <c r="F28" s="102"/>
      <c r="G28" s="103">
        <v>8746.3076599999913</v>
      </c>
      <c r="H28" s="228">
        <v>9584.3076599999913</v>
      </c>
      <c r="I28" s="261">
        <f>G28-H28</f>
        <v>-838</v>
      </c>
      <c r="J28" s="102"/>
      <c r="K28" s="103">
        <v>15393</v>
      </c>
      <c r="L28" s="228">
        <v>15393.279089999996</v>
      </c>
      <c r="M28" s="261">
        <f>K28-L28</f>
        <v>-0.27908999999635853</v>
      </c>
      <c r="N28" s="101"/>
      <c r="O28" s="103">
        <v>13322</v>
      </c>
      <c r="P28" s="255">
        <v>13322</v>
      </c>
      <c r="Q28" s="261">
        <f>O28-P28</f>
        <v>0</v>
      </c>
    </row>
    <row r="29" spans="1:17" s="90" customFormat="1" ht="13.25" customHeight="1">
      <c r="A29" s="84"/>
      <c r="B29" s="215"/>
      <c r="C29" s="88"/>
      <c r="D29" s="226"/>
      <c r="E29" s="261"/>
      <c r="F29" s="88"/>
      <c r="G29" s="88"/>
      <c r="H29" s="226"/>
      <c r="I29" s="261"/>
      <c r="J29" s="88"/>
      <c r="K29" s="88"/>
      <c r="L29" s="226"/>
      <c r="M29" s="261"/>
      <c r="N29" s="88"/>
      <c r="O29" s="88"/>
      <c r="P29" s="254"/>
      <c r="Q29" s="287"/>
    </row>
    <row r="30" spans="1:17" s="78" customFormat="1" ht="23.5" customHeight="1">
      <c r="A30" s="139" t="s">
        <v>138</v>
      </c>
      <c r="B30" s="215"/>
      <c r="C30" s="89"/>
      <c r="D30" s="230"/>
      <c r="E30" s="264"/>
      <c r="F30" s="88"/>
      <c r="G30" s="89"/>
      <c r="H30" s="230"/>
      <c r="I30" s="264"/>
      <c r="J30" s="88"/>
      <c r="K30" s="89"/>
      <c r="L30" s="230"/>
      <c r="M30" s="264"/>
      <c r="N30" s="88"/>
      <c r="O30" s="89"/>
      <c r="P30" s="253"/>
      <c r="Q30" s="286"/>
    </row>
    <row r="31" spans="1:17" s="78" customFormat="1" ht="23.5" customHeight="1">
      <c r="A31" s="16" t="s">
        <v>76</v>
      </c>
      <c r="B31" s="215"/>
      <c r="C31" s="89"/>
      <c r="D31" s="230"/>
      <c r="E31" s="264"/>
      <c r="F31" s="88"/>
      <c r="G31" s="89"/>
      <c r="H31" s="230"/>
      <c r="I31" s="264"/>
      <c r="J31" s="88"/>
      <c r="K31" s="89"/>
      <c r="L31" s="230"/>
      <c r="M31" s="264"/>
      <c r="N31" s="88"/>
      <c r="O31" s="89"/>
      <c r="P31" s="253"/>
      <c r="Q31" s="286"/>
    </row>
    <row r="32" spans="1:17" s="78" customFormat="1" ht="23.5" customHeight="1">
      <c r="A32" s="104" t="s">
        <v>77</v>
      </c>
      <c r="B32" s="215"/>
      <c r="C32" s="89"/>
      <c r="D32" s="230"/>
      <c r="E32" s="264"/>
      <c r="F32" s="88"/>
      <c r="G32" s="89"/>
      <c r="H32" s="230"/>
      <c r="I32" s="264"/>
      <c r="J32" s="88"/>
      <c r="K32" s="89"/>
      <c r="L32" s="230"/>
      <c r="M32" s="264"/>
      <c r="N32" s="88"/>
      <c r="O32" s="89"/>
      <c r="P32" s="253"/>
      <c r="Q32" s="286"/>
    </row>
    <row r="33" spans="1:17" s="78" customFormat="1" ht="23.5" customHeight="1">
      <c r="A33" s="199" t="s">
        <v>139</v>
      </c>
      <c r="B33" s="215"/>
      <c r="C33" s="21"/>
      <c r="D33" s="231"/>
      <c r="E33" s="265"/>
      <c r="F33" s="105"/>
      <c r="G33" s="21"/>
      <c r="H33" s="231"/>
      <c r="I33" s="265"/>
      <c r="J33" s="105"/>
      <c r="K33" s="21"/>
      <c r="L33" s="231"/>
      <c r="M33" s="265"/>
      <c r="N33" s="105"/>
      <c r="O33" s="21"/>
      <c r="P33" s="253"/>
      <c r="Q33" s="286"/>
    </row>
    <row r="34" spans="1:17" s="78" customFormat="1" ht="23.5" customHeight="1">
      <c r="A34" s="199" t="s">
        <v>78</v>
      </c>
      <c r="B34" s="215"/>
      <c r="C34" s="88">
        <v>0</v>
      </c>
      <c r="D34" s="226"/>
      <c r="E34" s="261"/>
      <c r="F34" s="105"/>
      <c r="G34" s="88">
        <v>0</v>
      </c>
      <c r="H34" s="226"/>
      <c r="I34" s="261"/>
      <c r="J34" s="105"/>
      <c r="K34" s="88">
        <v>0</v>
      </c>
      <c r="L34" s="226"/>
      <c r="M34" s="261"/>
      <c r="N34" s="105"/>
      <c r="O34" s="21">
        <v>0</v>
      </c>
      <c r="P34" s="253"/>
      <c r="Q34" s="286"/>
    </row>
    <row r="35" spans="1:17" s="78" customFormat="1" ht="23.5" customHeight="1">
      <c r="A35" s="199" t="s">
        <v>79</v>
      </c>
      <c r="B35" s="215"/>
      <c r="C35" s="21"/>
      <c r="D35" s="231"/>
      <c r="E35" s="265"/>
      <c r="F35" s="105"/>
      <c r="G35" s="21"/>
      <c r="H35" s="231"/>
      <c r="I35" s="265"/>
      <c r="J35" s="105"/>
      <c r="K35" s="21"/>
      <c r="L35" s="231"/>
      <c r="M35" s="265"/>
      <c r="N35" s="105"/>
      <c r="O35" s="21"/>
      <c r="P35" s="253"/>
      <c r="Q35" s="286"/>
    </row>
    <row r="36" spans="1:17" s="78" customFormat="1" ht="23.5" customHeight="1">
      <c r="A36" s="106" t="s">
        <v>77</v>
      </c>
      <c r="B36" s="215"/>
      <c r="C36" s="216">
        <v>0</v>
      </c>
      <c r="D36" s="232"/>
      <c r="E36" s="266"/>
      <c r="F36" s="88"/>
      <c r="G36" s="173">
        <v>0</v>
      </c>
      <c r="H36" s="229"/>
      <c r="I36" s="263"/>
      <c r="J36" s="88"/>
      <c r="K36" s="173">
        <v>0</v>
      </c>
      <c r="L36" s="229"/>
      <c r="M36" s="263"/>
      <c r="N36" s="88"/>
      <c r="O36" s="173">
        <v>0</v>
      </c>
      <c r="P36" s="253"/>
      <c r="Q36" s="286"/>
    </row>
    <row r="37" spans="1:17" s="78" customFormat="1" ht="23.5" customHeight="1">
      <c r="A37" s="139" t="s">
        <v>80</v>
      </c>
      <c r="B37" s="215"/>
      <c r="C37" s="217"/>
      <c r="D37" s="233"/>
      <c r="E37" s="267"/>
      <c r="F37" s="88"/>
      <c r="G37" s="21"/>
      <c r="H37" s="231"/>
      <c r="I37" s="265"/>
      <c r="J37" s="88"/>
      <c r="K37" s="21"/>
      <c r="L37" s="231"/>
      <c r="M37" s="265"/>
      <c r="N37" s="88"/>
      <c r="O37" s="21"/>
      <c r="P37" s="253"/>
      <c r="Q37" s="286"/>
    </row>
    <row r="38" spans="1:17" s="78" customFormat="1" ht="23.5" customHeight="1">
      <c r="A38" s="139" t="s">
        <v>77</v>
      </c>
      <c r="B38" s="215"/>
      <c r="C38" s="102">
        <v>0</v>
      </c>
      <c r="D38" s="234"/>
      <c r="E38" s="268"/>
      <c r="F38" s="95"/>
      <c r="G38" s="102">
        <v>0</v>
      </c>
      <c r="H38" s="234"/>
      <c r="I38" s="268"/>
      <c r="J38" s="95"/>
      <c r="K38" s="102">
        <v>0</v>
      </c>
      <c r="L38" s="234"/>
      <c r="M38" s="268"/>
      <c r="N38" s="95"/>
      <c r="O38" s="102">
        <v>0</v>
      </c>
      <c r="P38" s="253"/>
      <c r="Q38" s="286"/>
    </row>
    <row r="39" spans="1:17" s="78" customFormat="1" ht="23.5" customHeight="1">
      <c r="A39" s="29" t="s">
        <v>81</v>
      </c>
      <c r="B39" s="215"/>
      <c r="C39" s="201">
        <v>0</v>
      </c>
      <c r="D39" s="235"/>
      <c r="E39" s="269"/>
      <c r="F39" s="54"/>
      <c r="G39" s="201">
        <v>0</v>
      </c>
      <c r="H39" s="235"/>
      <c r="I39" s="269"/>
      <c r="J39" s="54"/>
      <c r="K39" s="201">
        <v>0</v>
      </c>
      <c r="L39" s="235"/>
      <c r="M39" s="269"/>
      <c r="N39" s="54"/>
      <c r="O39" s="201">
        <v>0</v>
      </c>
      <c r="P39" s="253"/>
      <c r="Q39" s="286"/>
    </row>
    <row r="40" spans="1:17" s="90" customFormat="1" ht="23.5" customHeight="1" thickBot="1">
      <c r="A40" s="84" t="s">
        <v>140</v>
      </c>
      <c r="B40" s="215"/>
      <c r="C40" s="174">
        <v>32805</v>
      </c>
      <c r="D40" s="225"/>
      <c r="E40" s="260"/>
      <c r="F40" s="88"/>
      <c r="G40" s="174">
        <v>8746.3076599999913</v>
      </c>
      <c r="H40" s="225"/>
      <c r="I40" s="260"/>
      <c r="J40" s="88"/>
      <c r="K40" s="174">
        <v>15393</v>
      </c>
      <c r="L40" s="225"/>
      <c r="M40" s="260"/>
      <c r="N40" s="88"/>
      <c r="O40" s="174">
        <v>13322</v>
      </c>
      <c r="P40" s="254"/>
      <c r="Q40" s="287"/>
    </row>
    <row r="41" spans="1:17" ht="22.5" customHeight="1" thickTop="1">
      <c r="A41" s="471" t="s">
        <v>0</v>
      </c>
      <c r="B41" s="471"/>
      <c r="C41" s="471"/>
      <c r="D41" s="471"/>
      <c r="E41" s="471"/>
      <c r="F41" s="471"/>
      <c r="G41" s="471"/>
      <c r="H41" s="471"/>
      <c r="I41" s="471"/>
      <c r="J41" s="471"/>
      <c r="K41" s="75"/>
      <c r="L41" s="221"/>
      <c r="M41" s="256"/>
      <c r="N41" s="75"/>
      <c r="O41" s="75"/>
    </row>
    <row r="42" spans="1:17" ht="21.75" customHeight="1">
      <c r="A42" s="213" t="s">
        <v>55</v>
      </c>
      <c r="B42" s="77"/>
      <c r="C42" s="75"/>
      <c r="D42" s="221"/>
      <c r="E42" s="256"/>
      <c r="F42" s="75"/>
      <c r="G42" s="75"/>
      <c r="H42" s="221"/>
      <c r="I42" s="256"/>
      <c r="J42" s="75"/>
      <c r="K42" s="75"/>
      <c r="L42" s="221"/>
      <c r="M42" s="256"/>
      <c r="N42" s="75"/>
      <c r="O42" s="75"/>
    </row>
    <row r="43" spans="1:17" ht="13.5" customHeight="1">
      <c r="A43" s="77"/>
      <c r="B43" s="77"/>
      <c r="C43" s="75"/>
      <c r="D43" s="221"/>
      <c r="E43" s="256"/>
      <c r="F43" s="75"/>
      <c r="G43" s="75"/>
      <c r="H43" s="221"/>
      <c r="I43" s="256"/>
      <c r="J43" s="75"/>
      <c r="K43" s="75"/>
      <c r="L43" s="221"/>
      <c r="M43" s="256"/>
      <c r="N43" s="75"/>
      <c r="O43" s="75"/>
    </row>
    <row r="44" spans="1:17" s="78" customFormat="1" ht="22.5" customHeight="1">
      <c r="B44" s="79"/>
      <c r="C44" s="469" t="s">
        <v>2</v>
      </c>
      <c r="D44" s="469"/>
      <c r="E44" s="469"/>
      <c r="F44" s="469"/>
      <c r="G44" s="469"/>
      <c r="H44" s="250"/>
      <c r="I44" s="283"/>
      <c r="J44" s="75"/>
      <c r="K44" s="469" t="s">
        <v>3</v>
      </c>
      <c r="L44" s="469"/>
      <c r="M44" s="469"/>
      <c r="N44" s="469"/>
      <c r="O44" s="469"/>
      <c r="P44" s="253"/>
      <c r="Q44" s="286"/>
    </row>
    <row r="45" spans="1:17" s="78" customFormat="1" ht="22.5" customHeight="1">
      <c r="B45" s="79"/>
      <c r="C45" s="468" t="s">
        <v>108</v>
      </c>
      <c r="D45" s="468"/>
      <c r="E45" s="468"/>
      <c r="F45" s="468"/>
      <c r="G45" s="468"/>
      <c r="H45" s="251"/>
      <c r="I45" s="284"/>
      <c r="J45" s="75"/>
      <c r="K45" s="468" t="s">
        <v>108</v>
      </c>
      <c r="L45" s="468"/>
      <c r="M45" s="468"/>
      <c r="N45" s="468"/>
      <c r="O45" s="468"/>
      <c r="P45" s="253"/>
      <c r="Q45" s="286"/>
    </row>
    <row r="46" spans="1:17" s="78" customFormat="1" ht="22.5" customHeight="1">
      <c r="B46" s="79"/>
      <c r="C46" s="468" t="s">
        <v>143</v>
      </c>
      <c r="D46" s="468"/>
      <c r="E46" s="468"/>
      <c r="F46" s="468"/>
      <c r="G46" s="468"/>
      <c r="H46" s="251"/>
      <c r="I46" s="284"/>
      <c r="J46" s="75"/>
      <c r="K46" s="468" t="s">
        <v>143</v>
      </c>
      <c r="L46" s="468"/>
      <c r="M46" s="468"/>
      <c r="N46" s="468"/>
      <c r="O46" s="468"/>
      <c r="P46" s="253"/>
      <c r="Q46" s="286"/>
    </row>
    <row r="47" spans="1:17" s="78" customFormat="1" ht="22.5" customHeight="1">
      <c r="B47" s="80" t="s">
        <v>7</v>
      </c>
      <c r="C47" s="81" t="s">
        <v>56</v>
      </c>
      <c r="D47" s="222"/>
      <c r="E47" s="257"/>
      <c r="F47" s="82"/>
      <c r="G47" s="81" t="s">
        <v>57</v>
      </c>
      <c r="H47" s="222"/>
      <c r="I47" s="257"/>
      <c r="J47" s="82"/>
      <c r="K47" s="81" t="s">
        <v>56</v>
      </c>
      <c r="L47" s="222"/>
      <c r="M47" s="257"/>
      <c r="N47" s="82"/>
      <c r="O47" s="81" t="s">
        <v>57</v>
      </c>
      <c r="P47" s="253"/>
      <c r="Q47" s="286"/>
    </row>
    <row r="48" spans="1:17" s="78" customFormat="1" ht="22.5" customHeight="1">
      <c r="B48" s="83"/>
      <c r="C48" s="470" t="s">
        <v>10</v>
      </c>
      <c r="D48" s="470"/>
      <c r="E48" s="470"/>
      <c r="F48" s="470"/>
      <c r="G48" s="470"/>
      <c r="H48" s="470"/>
      <c r="I48" s="470"/>
      <c r="J48" s="470"/>
      <c r="K48" s="470"/>
      <c r="L48" s="470"/>
      <c r="M48" s="470"/>
      <c r="N48" s="470"/>
      <c r="O48" s="470"/>
      <c r="P48" s="253"/>
      <c r="Q48" s="286"/>
    </row>
    <row r="49" spans="1:17" s="78" customFormat="1" ht="22.5" customHeight="1">
      <c r="A49" s="29" t="s">
        <v>83</v>
      </c>
      <c r="B49" s="6"/>
      <c r="C49" s="203"/>
      <c r="D49" s="236"/>
      <c r="E49" s="270"/>
      <c r="F49" s="63"/>
      <c r="G49" s="203"/>
      <c r="H49" s="236"/>
      <c r="I49" s="270"/>
      <c r="J49" s="63"/>
      <c r="K49" s="203"/>
      <c r="L49" s="236"/>
      <c r="M49" s="270"/>
      <c r="N49" s="63"/>
      <c r="O49" s="203"/>
      <c r="P49" s="253"/>
      <c r="Q49" s="286"/>
    </row>
    <row r="50" spans="1:17" s="90" customFormat="1" ht="22.5" customHeight="1">
      <c r="A50" s="107" t="s">
        <v>84</v>
      </c>
      <c r="B50" s="19"/>
      <c r="C50" s="196">
        <v>35596</v>
      </c>
      <c r="D50" s="237">
        <v>8684</v>
      </c>
      <c r="E50" s="259">
        <f>C50-D50</f>
        <v>26912</v>
      </c>
      <c r="F50" s="196"/>
      <c r="G50" s="88">
        <v>13437.307659999991</v>
      </c>
      <c r="H50" s="226">
        <v>13437</v>
      </c>
      <c r="I50" s="261">
        <f>G50-H50</f>
        <v>0.30765999999130145</v>
      </c>
      <c r="J50" s="196"/>
      <c r="K50" s="88">
        <v>15393</v>
      </c>
      <c r="L50" s="226">
        <v>111770.56599999999</v>
      </c>
      <c r="M50" s="261">
        <f>K50-L50</f>
        <v>-96377.565999999992</v>
      </c>
      <c r="N50" s="196"/>
      <c r="O50" s="88">
        <v>13322</v>
      </c>
      <c r="P50" s="254">
        <v>13322</v>
      </c>
      <c r="Q50" s="261">
        <f>O50-P50</f>
        <v>0</v>
      </c>
    </row>
    <row r="51" spans="1:17" s="90" customFormat="1" ht="22.5" customHeight="1">
      <c r="A51" s="107" t="s">
        <v>85</v>
      </c>
      <c r="B51" s="19"/>
      <c r="C51" s="40">
        <v>-2791</v>
      </c>
      <c r="D51" s="238">
        <v>-1362</v>
      </c>
      <c r="E51" s="259">
        <f>C51-D51</f>
        <v>-1429</v>
      </c>
      <c r="F51" s="35"/>
      <c r="G51" s="175">
        <v>-4691</v>
      </c>
      <c r="H51" s="237">
        <v>-4691</v>
      </c>
      <c r="I51" s="261">
        <f>G51-H51</f>
        <v>0</v>
      </c>
      <c r="J51" s="35"/>
      <c r="K51" s="175">
        <v>0</v>
      </c>
      <c r="L51" s="237">
        <v>0</v>
      </c>
      <c r="M51" s="261">
        <f>K51-L51</f>
        <v>0</v>
      </c>
      <c r="N51" s="196"/>
      <c r="O51" s="175">
        <v>0</v>
      </c>
      <c r="P51" s="254">
        <v>0</v>
      </c>
      <c r="Q51" s="287"/>
    </row>
    <row r="52" spans="1:17" s="96" customFormat="1" ht="22.5" customHeight="1" thickBot="1">
      <c r="A52" s="100" t="s">
        <v>74</v>
      </c>
      <c r="B52" s="30"/>
      <c r="C52" s="204">
        <v>32805</v>
      </c>
      <c r="D52" s="239">
        <v>7322</v>
      </c>
      <c r="E52" s="259">
        <f>C52-D52</f>
        <v>25483</v>
      </c>
      <c r="F52" s="33"/>
      <c r="G52" s="204">
        <v>8746.3076599999913</v>
      </c>
      <c r="H52" s="239">
        <v>8746</v>
      </c>
      <c r="I52" s="261">
        <f>G52-H52</f>
        <v>0.30765999999130145</v>
      </c>
      <c r="J52" s="33"/>
      <c r="K52" s="204">
        <v>15393</v>
      </c>
      <c r="L52" s="239">
        <v>111770.56599999999</v>
      </c>
      <c r="M52" s="261">
        <f>K52-L52</f>
        <v>-96377.565999999992</v>
      </c>
      <c r="N52" s="32"/>
      <c r="O52" s="204">
        <v>13322</v>
      </c>
      <c r="P52" s="255">
        <v>13322</v>
      </c>
      <c r="Q52" s="288"/>
    </row>
    <row r="53" spans="1:17" s="90" customFormat="1" ht="13.5" customHeight="1" thickTop="1">
      <c r="A53" s="100"/>
      <c r="B53" s="30"/>
      <c r="C53" s="198"/>
      <c r="D53" s="240"/>
      <c r="E53" s="274"/>
      <c r="F53" s="67"/>
      <c r="G53" s="198"/>
      <c r="H53" s="240"/>
      <c r="I53" s="274"/>
      <c r="J53" s="67"/>
      <c r="K53" s="198"/>
      <c r="L53" s="240"/>
      <c r="M53" s="274"/>
      <c r="N53" s="198"/>
      <c r="O53" s="198"/>
      <c r="P53" s="254"/>
      <c r="Q53" s="287"/>
    </row>
    <row r="54" spans="1:17" s="90" customFormat="1" ht="22.5" customHeight="1">
      <c r="A54" s="100" t="s">
        <v>87</v>
      </c>
      <c r="B54" s="19"/>
      <c r="C54" s="197"/>
      <c r="D54" s="241"/>
      <c r="E54" s="275"/>
      <c r="F54" s="62"/>
      <c r="G54" s="197"/>
      <c r="H54" s="241"/>
      <c r="I54" s="275"/>
      <c r="J54" s="62"/>
      <c r="K54" s="197"/>
      <c r="L54" s="241"/>
      <c r="M54" s="275"/>
      <c r="N54" s="197"/>
      <c r="O54" s="197"/>
      <c r="P54" s="254"/>
      <c r="Q54" s="287"/>
    </row>
    <row r="55" spans="1:17" s="90" customFormat="1" ht="22.5" customHeight="1">
      <c r="A55" s="107" t="s">
        <v>84</v>
      </c>
      <c r="B55" s="19"/>
      <c r="C55" s="196">
        <v>35596</v>
      </c>
      <c r="D55" s="237">
        <v>8684</v>
      </c>
      <c r="E55" s="259">
        <f>C55-D55</f>
        <v>26912</v>
      </c>
      <c r="F55" s="196"/>
      <c r="G55" s="88">
        <v>13437.307659999991</v>
      </c>
      <c r="H55" s="226">
        <v>13437</v>
      </c>
      <c r="I55" s="261">
        <f>G55-H55</f>
        <v>0.30765999999130145</v>
      </c>
      <c r="J55" s="196"/>
      <c r="K55" s="88">
        <v>15393</v>
      </c>
      <c r="L55" s="226">
        <v>112054.56599999999</v>
      </c>
      <c r="M55" s="261">
        <f>K55-L55</f>
        <v>-96661.565999999992</v>
      </c>
      <c r="N55" s="196"/>
      <c r="O55" s="88">
        <v>14986</v>
      </c>
      <c r="P55" s="254">
        <v>13322</v>
      </c>
      <c r="Q55" s="287"/>
    </row>
    <row r="56" spans="1:17" s="96" customFormat="1" ht="22.5" customHeight="1">
      <c r="A56" s="107" t="s">
        <v>85</v>
      </c>
      <c r="B56" s="19"/>
      <c r="C56" s="40">
        <v>-2791</v>
      </c>
      <c r="D56" s="238">
        <v>-1362</v>
      </c>
      <c r="E56" s="259">
        <f>C56-D56</f>
        <v>-1429</v>
      </c>
      <c r="F56" s="35"/>
      <c r="G56" s="175">
        <v>-4691</v>
      </c>
      <c r="H56" s="237">
        <v>-4691</v>
      </c>
      <c r="I56" s="261">
        <f>G56-H56</f>
        <v>0</v>
      </c>
      <c r="J56" s="35"/>
      <c r="K56" s="175">
        <v>0</v>
      </c>
      <c r="L56" s="237">
        <v>0</v>
      </c>
      <c r="M56" s="261">
        <f>K56-L56</f>
        <v>0</v>
      </c>
      <c r="N56" s="196"/>
      <c r="O56" s="175">
        <v>0</v>
      </c>
      <c r="P56" s="255">
        <v>0</v>
      </c>
      <c r="Q56" s="288"/>
    </row>
    <row r="57" spans="1:17" s="90" customFormat="1" ht="22.5" customHeight="1" thickBot="1">
      <c r="A57" s="100" t="s">
        <v>140</v>
      </c>
      <c r="B57" s="30"/>
      <c r="C57" s="204">
        <v>32805</v>
      </c>
      <c r="D57" s="239">
        <v>7322</v>
      </c>
      <c r="E57" s="259">
        <f>C57-D57</f>
        <v>25483</v>
      </c>
      <c r="F57" s="33"/>
      <c r="G57" s="204">
        <v>8746.3076599999913</v>
      </c>
      <c r="H57" s="239">
        <v>8746</v>
      </c>
      <c r="I57" s="261">
        <f>G57-H57</f>
        <v>0.30765999999130145</v>
      </c>
      <c r="J57" s="33"/>
      <c r="K57" s="204">
        <v>15393</v>
      </c>
      <c r="L57" s="239">
        <v>112054.56599999999</v>
      </c>
      <c r="M57" s="261">
        <f>K57-L57</f>
        <v>-96661.565999999992</v>
      </c>
      <c r="N57" s="32"/>
      <c r="O57" s="204">
        <v>13322</v>
      </c>
      <c r="P57" s="254">
        <v>13322</v>
      </c>
      <c r="Q57" s="287"/>
    </row>
    <row r="58" spans="1:17" s="90" customFormat="1" ht="13.5" customHeight="1" thickTop="1">
      <c r="A58" s="29"/>
      <c r="B58" s="19"/>
      <c r="C58" s="202"/>
      <c r="D58" s="242"/>
      <c r="E58" s="276"/>
      <c r="F58" s="202"/>
      <c r="G58" s="202"/>
      <c r="H58" s="242"/>
      <c r="I58" s="276"/>
      <c r="J58" s="202"/>
      <c r="K58" s="202"/>
      <c r="L58" s="242"/>
      <c r="M58" s="276"/>
      <c r="N58" s="202"/>
      <c r="O58" s="202"/>
      <c r="P58" s="254"/>
      <c r="Q58" s="287"/>
    </row>
    <row r="59" spans="1:17" s="90" customFormat="1" ht="24" customHeight="1" thickBot="1">
      <c r="A59" s="5" t="s">
        <v>142</v>
      </c>
      <c r="B59" s="19">
        <v>15</v>
      </c>
      <c r="C59" s="205">
        <v>4.097145488029466</v>
      </c>
      <c r="D59" s="243">
        <v>0.99954709804951891</v>
      </c>
      <c r="E59" s="277"/>
      <c r="F59" s="206"/>
      <c r="G59" s="205">
        <v>6.7186538299999956</v>
      </c>
      <c r="H59" s="243">
        <v>6.7184999999999997</v>
      </c>
      <c r="I59" s="261">
        <f>G59-H59</f>
        <v>1.5382999999591362E-4</v>
      </c>
      <c r="J59" s="206"/>
      <c r="K59" s="205">
        <v>1.7717541436464088</v>
      </c>
      <c r="L59" s="243">
        <v>1.7717995674661258</v>
      </c>
      <c r="M59" s="261">
        <f>K59-L59</f>
        <v>-4.5423819716949865E-5</v>
      </c>
      <c r="N59" s="206"/>
      <c r="O59" s="205">
        <v>6.6609999999999996</v>
      </c>
      <c r="P59" s="254">
        <v>6.6609999999999996</v>
      </c>
      <c r="Q59" s="261">
        <f>O59-P59</f>
        <v>0</v>
      </c>
    </row>
    <row r="60" spans="1:17" s="90" customFormat="1" ht="23.75" customHeight="1" thickTop="1">
      <c r="A60" s="5"/>
      <c r="B60" s="19"/>
      <c r="C60" s="206"/>
      <c r="D60" s="243"/>
      <c r="E60" s="277"/>
      <c r="F60" s="206"/>
      <c r="G60" s="206"/>
      <c r="H60" s="243"/>
      <c r="I60" s="277"/>
      <c r="J60" s="206"/>
      <c r="K60" s="206"/>
      <c r="L60" s="243"/>
      <c r="M60" s="277"/>
      <c r="N60" s="206"/>
      <c r="O60" s="206"/>
      <c r="P60" s="254"/>
      <c r="Q60" s="287"/>
    </row>
    <row r="61" spans="1:17" s="90" customFormat="1" ht="23.75" customHeight="1">
      <c r="A61" s="5"/>
      <c r="B61" s="19"/>
      <c r="C61" s="206"/>
      <c r="D61" s="243"/>
      <c r="E61" s="277"/>
      <c r="F61" s="206"/>
      <c r="G61" s="206"/>
      <c r="H61" s="243"/>
      <c r="I61" s="277"/>
      <c r="J61" s="206"/>
      <c r="K61" s="206"/>
      <c r="L61" s="243"/>
      <c r="M61" s="277"/>
      <c r="N61" s="206"/>
      <c r="O61" s="206"/>
      <c r="P61" s="254"/>
      <c r="Q61" s="287"/>
    </row>
    <row r="62" spans="1:17" ht="22.5" customHeight="1">
      <c r="B62" s="76"/>
      <c r="C62" s="76"/>
      <c r="D62" s="244"/>
      <c r="E62" s="278"/>
      <c r="F62" s="110"/>
      <c r="G62" s="109"/>
      <c r="H62" s="252"/>
      <c r="I62" s="285"/>
      <c r="J62" s="110"/>
      <c r="K62" s="109"/>
      <c r="L62" s="252"/>
      <c r="M62" s="285"/>
      <c r="N62" s="140"/>
      <c r="O62" s="109"/>
    </row>
    <row r="63" spans="1:17" ht="22.5" customHeight="1">
      <c r="B63" s="76"/>
      <c r="C63" s="76"/>
      <c r="D63" s="244"/>
      <c r="E63" s="278"/>
      <c r="F63" s="110"/>
      <c r="G63" s="109"/>
      <c r="H63" s="252"/>
      <c r="I63" s="285"/>
      <c r="J63" s="110"/>
      <c r="K63" s="109"/>
      <c r="L63" s="252"/>
      <c r="M63" s="285"/>
      <c r="N63" s="140"/>
      <c r="O63" s="109"/>
    </row>
    <row r="64" spans="1:17" ht="22.5" customHeight="1">
      <c r="B64" s="76"/>
      <c r="C64" s="76"/>
      <c r="D64" s="244"/>
      <c r="E64" s="278"/>
      <c r="F64" s="110"/>
      <c r="G64" s="109"/>
      <c r="H64" s="252"/>
      <c r="I64" s="285"/>
      <c r="J64" s="110"/>
      <c r="K64" s="109"/>
      <c r="L64" s="252"/>
      <c r="M64" s="285"/>
      <c r="N64" s="140"/>
      <c r="O64" s="109"/>
    </row>
    <row r="65" spans="1:17" s="90" customFormat="1" ht="23.75" customHeight="1">
      <c r="A65" s="5"/>
      <c r="B65" s="19"/>
      <c r="C65" s="206"/>
      <c r="D65" s="243"/>
      <c r="E65" s="277"/>
      <c r="F65" s="206"/>
      <c r="G65" s="206"/>
      <c r="H65" s="243"/>
      <c r="I65" s="277"/>
      <c r="J65" s="206"/>
      <c r="K65" s="206"/>
      <c r="L65" s="243"/>
      <c r="M65" s="277"/>
      <c r="N65" s="206"/>
      <c r="O65" s="206"/>
      <c r="P65" s="254"/>
      <c r="Q65" s="287"/>
    </row>
    <row r="66" spans="1:17" s="90" customFormat="1" ht="23.75" customHeight="1">
      <c r="A66" s="5"/>
      <c r="B66" s="19"/>
      <c r="C66" s="206"/>
      <c r="D66" s="243"/>
      <c r="E66" s="277"/>
      <c r="F66" s="206"/>
      <c r="G66" s="206"/>
      <c r="H66" s="243"/>
      <c r="I66" s="277"/>
      <c r="J66" s="206"/>
      <c r="K66" s="206"/>
      <c r="L66" s="243"/>
      <c r="M66" s="277"/>
      <c r="N66" s="206"/>
      <c r="O66" s="206"/>
      <c r="P66" s="254"/>
      <c r="Q66" s="287"/>
    </row>
    <row r="67" spans="1:17" s="90" customFormat="1" ht="23.75" customHeight="1">
      <c r="A67" s="5"/>
      <c r="B67" s="19"/>
      <c r="C67" s="206"/>
      <c r="D67" s="243"/>
      <c r="E67" s="277"/>
      <c r="F67" s="206"/>
      <c r="G67" s="206"/>
      <c r="H67" s="243"/>
      <c r="I67" s="277"/>
      <c r="J67" s="206"/>
      <c r="K67" s="206"/>
      <c r="L67" s="243"/>
      <c r="M67" s="277"/>
      <c r="N67" s="206"/>
      <c r="O67" s="206"/>
      <c r="P67" s="254"/>
      <c r="Q67" s="287"/>
    </row>
    <row r="68" spans="1:17" s="90" customFormat="1" ht="23.75" customHeight="1">
      <c r="A68" s="5"/>
      <c r="B68" s="19"/>
      <c r="C68" s="206"/>
      <c r="D68" s="243"/>
      <c r="E68" s="277"/>
      <c r="F68" s="206"/>
      <c r="G68" s="206"/>
      <c r="H68" s="243"/>
      <c r="I68" s="277"/>
      <c r="J68" s="206"/>
      <c r="K68" s="206"/>
      <c r="L68" s="243"/>
      <c r="M68" s="277"/>
      <c r="N68" s="206"/>
      <c r="O68" s="206"/>
      <c r="P68" s="254"/>
      <c r="Q68" s="287"/>
    </row>
    <row r="69" spans="1:17" s="90" customFormat="1" ht="23.75" customHeight="1">
      <c r="A69" s="5"/>
      <c r="B69" s="19"/>
      <c r="C69" s="206"/>
      <c r="D69" s="243"/>
      <c r="E69" s="277"/>
      <c r="F69" s="206"/>
      <c r="G69" s="206"/>
      <c r="H69" s="243"/>
      <c r="I69" s="277"/>
      <c r="J69" s="206"/>
      <c r="K69" s="206"/>
      <c r="L69" s="243"/>
      <c r="M69" s="277"/>
      <c r="N69" s="206"/>
      <c r="O69" s="206"/>
      <c r="P69" s="254"/>
      <c r="Q69" s="287"/>
    </row>
    <row r="70" spans="1:17" s="90" customFormat="1" ht="23.75" customHeight="1">
      <c r="A70" s="5"/>
      <c r="B70" s="19"/>
      <c r="C70" s="206"/>
      <c r="D70" s="243"/>
      <c r="E70" s="277"/>
      <c r="F70" s="206"/>
      <c r="G70" s="206"/>
      <c r="H70" s="243"/>
      <c r="I70" s="277"/>
      <c r="J70" s="206"/>
      <c r="K70" s="206"/>
      <c r="L70" s="243"/>
      <c r="M70" s="277"/>
      <c r="N70" s="206"/>
      <c r="O70" s="206"/>
      <c r="P70" s="254"/>
      <c r="Q70" s="287"/>
    </row>
    <row r="71" spans="1:17" s="90" customFormat="1" ht="23.75" customHeight="1">
      <c r="A71" s="5"/>
      <c r="B71" s="19"/>
      <c r="C71" s="206"/>
      <c r="D71" s="243"/>
      <c r="E71" s="277"/>
      <c r="F71" s="206"/>
      <c r="G71" s="206"/>
      <c r="H71" s="243"/>
      <c r="I71" s="277"/>
      <c r="J71" s="206"/>
      <c r="K71" s="206"/>
      <c r="L71" s="243"/>
      <c r="M71" s="277"/>
      <c r="N71" s="206"/>
      <c r="O71" s="206"/>
      <c r="P71" s="254"/>
      <c r="Q71" s="287"/>
    </row>
    <row r="72" spans="1:17" s="90" customFormat="1" ht="23.75" customHeight="1">
      <c r="A72" s="5"/>
      <c r="B72" s="19"/>
      <c r="C72" s="206"/>
      <c r="D72" s="243"/>
      <c r="E72" s="277"/>
      <c r="F72" s="206"/>
      <c r="G72" s="206"/>
      <c r="H72" s="243"/>
      <c r="I72" s="277"/>
      <c r="J72" s="206"/>
      <c r="K72" s="206"/>
      <c r="L72" s="243"/>
      <c r="M72" s="277"/>
      <c r="N72" s="206"/>
      <c r="O72" s="206"/>
      <c r="P72" s="254"/>
      <c r="Q72" s="287"/>
    </row>
    <row r="73" spans="1:17" s="90" customFormat="1" ht="23.75" customHeight="1">
      <c r="A73" s="5"/>
      <c r="B73" s="19"/>
      <c r="C73" s="206"/>
      <c r="D73" s="243"/>
      <c r="E73" s="277"/>
      <c r="F73" s="206"/>
      <c r="G73" s="206"/>
      <c r="H73" s="243"/>
      <c r="I73" s="277"/>
      <c r="J73" s="206"/>
      <c r="K73" s="206"/>
      <c r="L73" s="243"/>
      <c r="M73" s="277"/>
      <c r="N73" s="206"/>
      <c r="O73" s="206"/>
      <c r="P73" s="254"/>
      <c r="Q73" s="287"/>
    </row>
    <row r="74" spans="1:17" s="90" customFormat="1" ht="23.75" customHeight="1">
      <c r="A74" s="5"/>
      <c r="B74" s="19"/>
      <c r="C74" s="206"/>
      <c r="D74" s="243"/>
      <c r="E74" s="277"/>
      <c r="F74" s="206"/>
      <c r="G74" s="206"/>
      <c r="H74" s="243"/>
      <c r="I74" s="277"/>
      <c r="J74" s="206"/>
      <c r="K74" s="206"/>
      <c r="L74" s="243"/>
      <c r="M74" s="277"/>
      <c r="N74" s="206"/>
      <c r="O74" s="206"/>
      <c r="P74" s="254"/>
      <c r="Q74" s="287"/>
    </row>
    <row r="75" spans="1:17" s="90" customFormat="1" ht="23.75" customHeight="1">
      <c r="A75" s="5"/>
      <c r="B75" s="19"/>
      <c r="C75" s="206"/>
      <c r="D75" s="243"/>
      <c r="E75" s="277"/>
      <c r="F75" s="206"/>
      <c r="G75" s="206"/>
      <c r="H75" s="243"/>
      <c r="I75" s="277"/>
      <c r="J75" s="206"/>
      <c r="K75" s="206"/>
      <c r="L75" s="243"/>
      <c r="M75" s="277"/>
      <c r="N75" s="206"/>
      <c r="O75" s="206"/>
      <c r="P75" s="254"/>
      <c r="Q75" s="287"/>
    </row>
    <row r="76" spans="1:17" s="90" customFormat="1" ht="23.75" customHeight="1">
      <c r="A76" s="5"/>
      <c r="B76" s="19"/>
      <c r="C76" s="206"/>
      <c r="D76" s="243"/>
      <c r="E76" s="277"/>
      <c r="F76" s="206"/>
      <c r="G76" s="206"/>
      <c r="H76" s="243"/>
      <c r="I76" s="277"/>
      <c r="J76" s="206"/>
      <c r="K76" s="206"/>
      <c r="L76" s="243"/>
      <c r="M76" s="277"/>
      <c r="N76" s="206"/>
      <c r="O76" s="206"/>
      <c r="P76" s="254"/>
      <c r="Q76" s="287"/>
    </row>
    <row r="77" spans="1:17" s="90" customFormat="1" ht="23.75" customHeight="1">
      <c r="A77" s="5"/>
      <c r="B77" s="19"/>
      <c r="C77" s="206"/>
      <c r="D77" s="243"/>
      <c r="E77" s="277"/>
      <c r="F77" s="206"/>
      <c r="G77" s="206"/>
      <c r="H77" s="243"/>
      <c r="I77" s="277"/>
      <c r="J77" s="206"/>
      <c r="K77" s="206"/>
      <c r="L77" s="243"/>
      <c r="M77" s="277"/>
      <c r="N77" s="206"/>
      <c r="O77" s="206"/>
      <c r="P77" s="254"/>
      <c r="Q77" s="287"/>
    </row>
    <row r="78" spans="1:17" s="90" customFormat="1" ht="22.5" customHeight="1">
      <c r="A78" s="29"/>
      <c r="B78" s="19"/>
      <c r="C78" s="207"/>
      <c r="D78" s="245"/>
      <c r="E78" s="279"/>
      <c r="F78" s="207"/>
      <c r="G78" s="207"/>
      <c r="H78" s="245"/>
      <c r="I78" s="279"/>
      <c r="J78" s="207"/>
      <c r="K78" s="207"/>
      <c r="L78" s="245"/>
      <c r="M78" s="279"/>
      <c r="N78" s="207"/>
      <c r="O78" s="207"/>
      <c r="P78" s="254"/>
      <c r="Q78" s="287"/>
    </row>
    <row r="79" spans="1:17" ht="21.75" customHeight="1">
      <c r="A79" s="471" t="s">
        <v>0</v>
      </c>
      <c r="B79" s="471"/>
      <c r="C79" s="471"/>
      <c r="D79" s="471"/>
      <c r="E79" s="471"/>
      <c r="F79" s="471"/>
      <c r="G79" s="471"/>
      <c r="H79" s="471"/>
      <c r="I79" s="471"/>
      <c r="J79" s="471"/>
      <c r="K79" s="75"/>
      <c r="L79" s="221"/>
      <c r="M79" s="256"/>
      <c r="N79" s="75"/>
      <c r="O79" s="75"/>
    </row>
    <row r="80" spans="1:17" ht="21.75" customHeight="1">
      <c r="A80" s="213" t="s">
        <v>55</v>
      </c>
      <c r="B80" s="77"/>
      <c r="C80" s="75"/>
      <c r="D80" s="221"/>
      <c r="E80" s="256"/>
      <c r="F80" s="75"/>
      <c r="G80" s="75"/>
      <c r="H80" s="221"/>
      <c r="I80" s="256"/>
      <c r="J80" s="75"/>
      <c r="K80" s="75"/>
      <c r="L80" s="221"/>
      <c r="M80" s="256"/>
      <c r="N80" s="75"/>
      <c r="O80" s="75"/>
    </row>
    <row r="81" spans="1:17" ht="13.5" customHeight="1">
      <c r="A81" s="75"/>
      <c r="B81" s="75"/>
      <c r="C81" s="75"/>
      <c r="D81" s="221"/>
      <c r="E81" s="256"/>
      <c r="F81" s="75"/>
      <c r="G81" s="75"/>
      <c r="H81" s="221"/>
      <c r="I81" s="256"/>
      <c r="J81" s="75"/>
      <c r="K81" s="75"/>
      <c r="L81" s="221"/>
      <c r="M81" s="256"/>
      <c r="N81" s="75"/>
      <c r="O81" s="75"/>
    </row>
    <row r="82" spans="1:17" s="78" customFormat="1" ht="23.5" customHeight="1">
      <c r="B82" s="79"/>
      <c r="C82" s="469" t="s">
        <v>2</v>
      </c>
      <c r="D82" s="469"/>
      <c r="E82" s="469"/>
      <c r="F82" s="469"/>
      <c r="G82" s="469"/>
      <c r="H82" s="250"/>
      <c r="I82" s="283"/>
      <c r="J82" s="75"/>
      <c r="K82" s="469" t="s">
        <v>3</v>
      </c>
      <c r="L82" s="469"/>
      <c r="M82" s="469"/>
      <c r="N82" s="469"/>
      <c r="O82" s="469"/>
      <c r="P82" s="253"/>
      <c r="Q82" s="286"/>
    </row>
    <row r="83" spans="1:17" s="78" customFormat="1" ht="23.5" customHeight="1">
      <c r="B83" s="79"/>
      <c r="C83" s="468" t="s">
        <v>144</v>
      </c>
      <c r="D83" s="468"/>
      <c r="E83" s="468"/>
      <c r="F83" s="468"/>
      <c r="G83" s="468"/>
      <c r="H83" s="251"/>
      <c r="I83" s="284"/>
      <c r="J83" s="75"/>
      <c r="K83" s="468" t="s">
        <v>144</v>
      </c>
      <c r="L83" s="468"/>
      <c r="M83" s="468"/>
      <c r="N83" s="468"/>
      <c r="O83" s="468"/>
      <c r="P83" s="253"/>
      <c r="Q83" s="286"/>
    </row>
    <row r="84" spans="1:17" s="78" customFormat="1" ht="23.5" customHeight="1">
      <c r="B84" s="79"/>
      <c r="C84" s="468" t="s">
        <v>143</v>
      </c>
      <c r="D84" s="468"/>
      <c r="E84" s="468"/>
      <c r="F84" s="468"/>
      <c r="G84" s="468"/>
      <c r="H84" s="251"/>
      <c r="I84" s="284"/>
      <c r="J84" s="75"/>
      <c r="K84" s="468" t="s">
        <v>143</v>
      </c>
      <c r="L84" s="468"/>
      <c r="M84" s="468"/>
      <c r="N84" s="468"/>
      <c r="O84" s="468"/>
      <c r="P84" s="253"/>
      <c r="Q84" s="286"/>
    </row>
    <row r="85" spans="1:17" s="78" customFormat="1" ht="21" customHeight="1">
      <c r="B85" s="80" t="s">
        <v>7</v>
      </c>
      <c r="C85" s="81" t="s">
        <v>56</v>
      </c>
      <c r="D85" s="222"/>
      <c r="E85" s="257"/>
      <c r="F85" s="82"/>
      <c r="G85" s="81" t="s">
        <v>57</v>
      </c>
      <c r="H85" s="222"/>
      <c r="I85" s="257"/>
      <c r="J85" s="82"/>
      <c r="K85" s="81" t="s">
        <v>56</v>
      </c>
      <c r="L85" s="222"/>
      <c r="M85" s="257"/>
      <c r="N85" s="82"/>
      <c r="O85" s="81" t="s">
        <v>57</v>
      </c>
      <c r="P85" s="253"/>
      <c r="Q85" s="286"/>
    </row>
    <row r="86" spans="1:17" s="78" customFormat="1" ht="21" customHeight="1">
      <c r="B86" s="83"/>
      <c r="C86" s="470" t="s">
        <v>10</v>
      </c>
      <c r="D86" s="470"/>
      <c r="E86" s="470"/>
      <c r="F86" s="470"/>
      <c r="G86" s="470"/>
      <c r="H86" s="470"/>
      <c r="I86" s="470"/>
      <c r="J86" s="470"/>
      <c r="K86" s="470"/>
      <c r="L86" s="470"/>
      <c r="M86" s="470"/>
      <c r="N86" s="470"/>
      <c r="O86" s="470"/>
      <c r="P86" s="253"/>
      <c r="Q86" s="286"/>
    </row>
    <row r="87" spans="1:17" s="78" customFormat="1" ht="21" customHeight="1">
      <c r="A87" s="84" t="s">
        <v>58</v>
      </c>
      <c r="B87" s="83"/>
      <c r="C87" s="85"/>
      <c r="D87" s="223"/>
      <c r="E87" s="258"/>
      <c r="F87" s="76"/>
      <c r="G87" s="85"/>
      <c r="H87" s="223"/>
      <c r="I87" s="258"/>
      <c r="J87" s="76"/>
      <c r="K87" s="85"/>
      <c r="L87" s="223"/>
      <c r="M87" s="258"/>
      <c r="N87" s="76"/>
      <c r="O87" s="85"/>
      <c r="P87" s="253"/>
      <c r="Q87" s="286"/>
    </row>
    <row r="88" spans="1:17" s="90" customFormat="1" ht="21" customHeight="1">
      <c r="A88" s="86" t="s">
        <v>59</v>
      </c>
      <c r="B88" s="215"/>
      <c r="C88" s="88">
        <v>429386</v>
      </c>
      <c r="D88" s="226">
        <v>429386</v>
      </c>
      <c r="E88" s="261">
        <f>C88-D88</f>
        <v>0</v>
      </c>
      <c r="F88" s="89"/>
      <c r="G88" s="88">
        <v>507552</v>
      </c>
      <c r="H88" s="226">
        <v>507552</v>
      </c>
      <c r="I88" s="261">
        <f>G88-H88</f>
        <v>0</v>
      </c>
      <c r="J88" s="89"/>
      <c r="K88" s="88">
        <v>337513</v>
      </c>
      <c r="L88" s="226">
        <v>337513</v>
      </c>
      <c r="M88" s="261">
        <f>K88-L88</f>
        <v>0</v>
      </c>
      <c r="N88" s="88"/>
      <c r="O88" s="88">
        <v>503925</v>
      </c>
      <c r="P88" s="254">
        <v>503925</v>
      </c>
      <c r="Q88" s="287"/>
    </row>
    <row r="89" spans="1:17" s="90" customFormat="1" ht="21" customHeight="1">
      <c r="A89" s="86" t="s">
        <v>60</v>
      </c>
      <c r="B89" s="215"/>
      <c r="C89" s="88">
        <v>252997</v>
      </c>
      <c r="D89" s="226">
        <v>252997</v>
      </c>
      <c r="E89" s="261">
        <f>C89-D89</f>
        <v>0</v>
      </c>
      <c r="F89" s="88"/>
      <c r="G89" s="88">
        <v>211851</v>
      </c>
      <c r="H89" s="226">
        <v>211851</v>
      </c>
      <c r="I89" s="261">
        <f>G89-H89</f>
        <v>0</v>
      </c>
      <c r="J89" s="88"/>
      <c r="K89" s="88">
        <v>238222</v>
      </c>
      <c r="L89" s="226">
        <v>238222</v>
      </c>
      <c r="M89" s="261">
        <f>K89-L89</f>
        <v>0</v>
      </c>
      <c r="N89" s="88"/>
      <c r="O89" s="88">
        <v>210298</v>
      </c>
      <c r="P89" s="254">
        <v>210298</v>
      </c>
      <c r="Q89" s="287"/>
    </row>
    <row r="90" spans="1:17" s="90" customFormat="1" ht="21" customHeight="1">
      <c r="A90" s="86" t="s">
        <v>61</v>
      </c>
      <c r="B90" s="215"/>
      <c r="C90" s="88">
        <v>116676</v>
      </c>
      <c r="D90" s="226">
        <v>116676</v>
      </c>
      <c r="E90" s="261">
        <f>C90-D90</f>
        <v>0</v>
      </c>
      <c r="F90" s="88"/>
      <c r="G90" s="88">
        <v>134585</v>
      </c>
      <c r="H90" s="226">
        <v>134585</v>
      </c>
      <c r="I90" s="261">
        <f>G90-H90</f>
        <v>0</v>
      </c>
      <c r="J90" s="88"/>
      <c r="K90" s="88">
        <v>116676</v>
      </c>
      <c r="L90" s="226">
        <v>116676</v>
      </c>
      <c r="M90" s="261">
        <f>K90-L90</f>
        <v>0</v>
      </c>
      <c r="N90" s="88"/>
      <c r="O90" s="88">
        <v>134585</v>
      </c>
      <c r="P90" s="254">
        <v>134585</v>
      </c>
      <c r="Q90" s="287"/>
    </row>
    <row r="91" spans="1:17" s="90" customFormat="1" ht="21" customHeight="1">
      <c r="A91" s="86" t="s">
        <v>62</v>
      </c>
      <c r="B91" s="215">
        <v>5</v>
      </c>
      <c r="C91" s="171">
        <v>8125</v>
      </c>
      <c r="D91" s="226">
        <v>8125</v>
      </c>
      <c r="E91" s="261">
        <f>C91-D91</f>
        <v>0</v>
      </c>
      <c r="F91" s="89"/>
      <c r="G91" s="171">
        <v>3784</v>
      </c>
      <c r="H91" s="226">
        <v>3784.3076599999999</v>
      </c>
      <c r="I91" s="261">
        <f>G91-H91</f>
        <v>-0.30765999999994165</v>
      </c>
      <c r="J91" s="89"/>
      <c r="K91" s="171">
        <v>10361</v>
      </c>
      <c r="L91" s="226">
        <v>10361</v>
      </c>
      <c r="M91" s="261">
        <f>K91-L91</f>
        <v>0</v>
      </c>
      <c r="N91" s="88"/>
      <c r="O91" s="171">
        <v>3768</v>
      </c>
      <c r="P91" s="254">
        <v>3768</v>
      </c>
      <c r="Q91" s="287"/>
    </row>
    <row r="92" spans="1:17" s="96" customFormat="1" ht="21" customHeight="1">
      <c r="A92" s="139" t="s">
        <v>63</v>
      </c>
      <c r="B92" s="92"/>
      <c r="C92" s="93">
        <v>807184</v>
      </c>
      <c r="D92" s="225">
        <v>807184</v>
      </c>
      <c r="E92" s="261">
        <f>C92-D92</f>
        <v>0</v>
      </c>
      <c r="F92" s="94"/>
      <c r="G92" s="93">
        <v>857772</v>
      </c>
      <c r="H92" s="225">
        <v>857772.30766000005</v>
      </c>
      <c r="I92" s="261">
        <f>G92-H92</f>
        <v>-0.30766000004950911</v>
      </c>
      <c r="J92" s="94"/>
      <c r="K92" s="93">
        <v>702772</v>
      </c>
      <c r="L92" s="225">
        <v>702772</v>
      </c>
      <c r="M92" s="261">
        <f>K92-L92</f>
        <v>0</v>
      </c>
      <c r="N92" s="95"/>
      <c r="O92" s="93">
        <v>852576</v>
      </c>
      <c r="P92" s="255">
        <v>852576</v>
      </c>
      <c r="Q92" s="288"/>
    </row>
    <row r="93" spans="1:17" s="96" customFormat="1" ht="13.5" customHeight="1">
      <c r="A93" s="139"/>
      <c r="B93" s="215"/>
      <c r="C93" s="95"/>
      <c r="D93" s="225"/>
      <c r="E93" s="260"/>
      <c r="F93" s="94"/>
      <c r="G93" s="95"/>
      <c r="H93" s="225"/>
      <c r="I93" s="260"/>
      <c r="J93" s="94"/>
      <c r="K93" s="95"/>
      <c r="L93" s="225"/>
      <c r="M93" s="260"/>
      <c r="N93" s="95"/>
      <c r="O93" s="95"/>
      <c r="P93" s="255"/>
      <c r="Q93" s="288"/>
    </row>
    <row r="94" spans="1:17" s="90" customFormat="1" ht="21" customHeight="1">
      <c r="A94" s="139" t="s">
        <v>64</v>
      </c>
      <c r="B94" s="215"/>
      <c r="C94" s="88"/>
      <c r="D94" s="226"/>
      <c r="E94" s="261"/>
      <c r="F94" s="89"/>
      <c r="G94" s="88"/>
      <c r="H94" s="226"/>
      <c r="I94" s="261"/>
      <c r="J94" s="89"/>
      <c r="K94" s="88"/>
      <c r="L94" s="226"/>
      <c r="M94" s="261"/>
      <c r="N94" s="88"/>
      <c r="O94" s="88"/>
      <c r="P94" s="254"/>
      <c r="Q94" s="287"/>
    </row>
    <row r="95" spans="1:17" s="90" customFormat="1" ht="21" customHeight="1">
      <c r="A95" s="86" t="s">
        <v>65</v>
      </c>
      <c r="B95" s="215"/>
      <c r="C95" s="88">
        <v>194011</v>
      </c>
      <c r="D95" s="226">
        <v>194011</v>
      </c>
      <c r="E95" s="261">
        <f t="shared" ref="E95:E102" si="4">C95-D95</f>
        <v>0</v>
      </c>
      <c r="F95" s="89"/>
      <c r="G95" s="88">
        <v>230534</v>
      </c>
      <c r="H95" s="226">
        <v>232206</v>
      </c>
      <c r="I95" s="261">
        <f t="shared" ref="I95:I102" si="5">G95-H95</f>
        <v>-1672</v>
      </c>
      <c r="J95" s="89"/>
      <c r="K95" s="88">
        <v>130426</v>
      </c>
      <c r="L95" s="226">
        <v>130426</v>
      </c>
      <c r="M95" s="261">
        <f t="shared" ref="M95:M102" si="6">K95-L95</f>
        <v>0</v>
      </c>
      <c r="N95" s="88"/>
      <c r="O95" s="88">
        <v>228249</v>
      </c>
      <c r="P95" s="254">
        <v>228835</v>
      </c>
      <c r="Q95" s="287"/>
    </row>
    <row r="96" spans="1:17" s="90" customFormat="1" ht="21" customHeight="1">
      <c r="A96" s="86" t="s">
        <v>66</v>
      </c>
      <c r="B96" s="215"/>
      <c r="C96" s="88">
        <v>158940</v>
      </c>
      <c r="D96" s="226">
        <v>158940</v>
      </c>
      <c r="E96" s="261">
        <f t="shared" si="4"/>
        <v>0</v>
      </c>
      <c r="F96" s="88"/>
      <c r="G96" s="88">
        <v>137447</v>
      </c>
      <c r="H96" s="226">
        <v>135776</v>
      </c>
      <c r="I96" s="261">
        <f t="shared" si="5"/>
        <v>1671</v>
      </c>
      <c r="J96" s="88"/>
      <c r="K96" s="88">
        <v>150996</v>
      </c>
      <c r="L96" s="226">
        <v>150996</v>
      </c>
      <c r="M96" s="261">
        <f t="shared" si="6"/>
        <v>0</v>
      </c>
      <c r="N96" s="88"/>
      <c r="O96" s="88">
        <v>133944</v>
      </c>
      <c r="P96" s="254">
        <v>133944</v>
      </c>
      <c r="Q96" s="287"/>
    </row>
    <row r="97" spans="1:17" s="90" customFormat="1" ht="21" customHeight="1">
      <c r="A97" s="86" t="s">
        <v>67</v>
      </c>
      <c r="B97" s="215"/>
      <c r="C97" s="88">
        <v>119461</v>
      </c>
      <c r="D97" s="226">
        <v>119565</v>
      </c>
      <c r="E97" s="261">
        <f t="shared" si="4"/>
        <v>-104</v>
      </c>
      <c r="F97" s="89"/>
      <c r="G97" s="88">
        <v>110210</v>
      </c>
      <c r="H97" s="226">
        <v>110210</v>
      </c>
      <c r="I97" s="261">
        <f t="shared" si="5"/>
        <v>0</v>
      </c>
      <c r="J97" s="89"/>
      <c r="K97" s="88">
        <v>89083</v>
      </c>
      <c r="L97" s="226">
        <v>89083</v>
      </c>
      <c r="M97" s="261">
        <f t="shared" si="6"/>
        <v>0</v>
      </c>
      <c r="N97" s="88"/>
      <c r="O97" s="88">
        <v>110325</v>
      </c>
      <c r="P97" s="254">
        <v>109738</v>
      </c>
      <c r="Q97" s="287"/>
    </row>
    <row r="98" spans="1:17" s="90" customFormat="1" ht="21" customHeight="1">
      <c r="A98" s="86" t="s">
        <v>68</v>
      </c>
      <c r="B98" s="215">
        <v>5</v>
      </c>
      <c r="C98" s="23">
        <v>171363</v>
      </c>
      <c r="D98" s="229">
        <v>171259</v>
      </c>
      <c r="E98" s="261">
        <f t="shared" si="4"/>
        <v>104</v>
      </c>
      <c r="F98" s="89"/>
      <c r="G98" s="88">
        <v>171352</v>
      </c>
      <c r="H98" s="226">
        <v>171352</v>
      </c>
      <c r="I98" s="261">
        <f t="shared" si="5"/>
        <v>0</v>
      </c>
      <c r="J98" s="89"/>
      <c r="K98" s="88">
        <v>144362</v>
      </c>
      <c r="L98" s="226">
        <v>144362</v>
      </c>
      <c r="M98" s="261">
        <f t="shared" si="6"/>
        <v>0</v>
      </c>
      <c r="N98" s="88"/>
      <c r="O98" s="88">
        <v>165660</v>
      </c>
      <c r="P98" s="254">
        <v>165661</v>
      </c>
      <c r="Q98" s="287"/>
    </row>
    <row r="99" spans="1:17" s="90" customFormat="1" ht="21" customHeight="1">
      <c r="A99" s="86" t="s">
        <v>69</v>
      </c>
      <c r="B99" s="215"/>
      <c r="C99" s="23">
        <v>116803</v>
      </c>
      <c r="D99" s="229">
        <v>116803</v>
      </c>
      <c r="E99" s="261">
        <f t="shared" si="4"/>
        <v>0</v>
      </c>
      <c r="F99" s="89"/>
      <c r="G99" s="88">
        <v>315916</v>
      </c>
      <c r="H99" s="226">
        <v>315916</v>
      </c>
      <c r="I99" s="261">
        <f t="shared" si="5"/>
        <v>0</v>
      </c>
      <c r="J99" s="89"/>
      <c r="K99" s="88">
        <v>116803</v>
      </c>
      <c r="L99" s="226">
        <v>116803</v>
      </c>
      <c r="M99" s="261">
        <f t="shared" si="6"/>
        <v>0</v>
      </c>
      <c r="N99" s="88"/>
      <c r="O99" s="88">
        <v>315916</v>
      </c>
      <c r="P99" s="254">
        <v>315916</v>
      </c>
      <c r="Q99" s="287"/>
    </row>
    <row r="100" spans="1:17" s="90" customFormat="1" ht="21" customHeight="1">
      <c r="A100" s="86" t="s">
        <v>136</v>
      </c>
      <c r="B100" s="215"/>
      <c r="C100" s="23">
        <v>-74613</v>
      </c>
      <c r="D100" s="229">
        <v>-74613</v>
      </c>
      <c r="E100" s="261">
        <f t="shared" si="4"/>
        <v>0</v>
      </c>
      <c r="F100" s="89"/>
      <c r="G100" s="88">
        <v>51440</v>
      </c>
      <c r="H100" s="226">
        <v>51440</v>
      </c>
      <c r="I100" s="261">
        <f t="shared" si="5"/>
        <v>0</v>
      </c>
      <c r="J100" s="89"/>
      <c r="K100" s="23">
        <v>-74613</v>
      </c>
      <c r="L100" s="229">
        <v>-74613</v>
      </c>
      <c r="M100" s="261">
        <f t="shared" si="6"/>
        <v>0</v>
      </c>
      <c r="N100" s="88"/>
      <c r="O100" s="88">
        <v>51440</v>
      </c>
      <c r="P100" s="254">
        <v>51440</v>
      </c>
      <c r="Q100" s="287"/>
    </row>
    <row r="101" spans="1:17" s="90" customFormat="1" ht="21" customHeight="1">
      <c r="A101" s="97" t="s">
        <v>70</v>
      </c>
      <c r="B101" s="214">
        <v>5</v>
      </c>
      <c r="C101" s="176">
        <v>2742</v>
      </c>
      <c r="D101" s="246">
        <v>2742</v>
      </c>
      <c r="E101" s="261">
        <f t="shared" si="4"/>
        <v>0</v>
      </c>
      <c r="F101" s="98"/>
      <c r="G101" s="176">
        <v>39114</v>
      </c>
      <c r="H101" s="246">
        <v>39114</v>
      </c>
      <c r="I101" s="261">
        <f t="shared" si="5"/>
        <v>0</v>
      </c>
      <c r="J101" s="98"/>
      <c r="K101" s="176">
        <v>3136</v>
      </c>
      <c r="L101" s="246">
        <v>3136.4340000000002</v>
      </c>
      <c r="M101" s="261">
        <f t="shared" si="6"/>
        <v>-0.43400000000019645</v>
      </c>
      <c r="N101" s="98"/>
      <c r="O101" s="88">
        <v>39303</v>
      </c>
      <c r="P101" s="254">
        <v>39303</v>
      </c>
      <c r="Q101" s="287"/>
    </row>
    <row r="102" spans="1:17" s="96" customFormat="1" ht="21" customHeight="1">
      <c r="A102" s="139" t="s">
        <v>71</v>
      </c>
      <c r="B102" s="99"/>
      <c r="C102" s="172">
        <v>688707</v>
      </c>
      <c r="D102" s="225">
        <v>688707</v>
      </c>
      <c r="E102" s="261">
        <f t="shared" si="4"/>
        <v>0</v>
      </c>
      <c r="F102" s="94"/>
      <c r="G102" s="172">
        <v>1056013</v>
      </c>
      <c r="H102" s="225">
        <v>1056014</v>
      </c>
      <c r="I102" s="261">
        <f t="shared" si="5"/>
        <v>-1</v>
      </c>
      <c r="J102" s="94"/>
      <c r="K102" s="172">
        <v>560193</v>
      </c>
      <c r="L102" s="225">
        <v>560193.43400000001</v>
      </c>
      <c r="M102" s="261">
        <f t="shared" si="6"/>
        <v>-0.4340000000083819</v>
      </c>
      <c r="N102" s="95"/>
      <c r="O102" s="172">
        <v>1044837</v>
      </c>
      <c r="P102" s="255">
        <v>1044837</v>
      </c>
      <c r="Q102" s="288"/>
    </row>
    <row r="103" spans="1:17" s="96" customFormat="1" ht="13.5" customHeight="1">
      <c r="A103" s="139"/>
      <c r="B103" s="215"/>
      <c r="C103" s="95"/>
      <c r="D103" s="225"/>
      <c r="E103" s="260"/>
      <c r="F103" s="94"/>
      <c r="G103" s="95"/>
      <c r="H103" s="225"/>
      <c r="I103" s="260"/>
      <c r="J103" s="94"/>
      <c r="K103" s="95"/>
      <c r="L103" s="225"/>
      <c r="M103" s="260"/>
      <c r="N103" s="95"/>
      <c r="O103" s="95"/>
      <c r="P103" s="255"/>
      <c r="Q103" s="288"/>
    </row>
    <row r="104" spans="1:17" s="96" customFormat="1" ht="23.5" customHeight="1">
      <c r="A104" s="100" t="s">
        <v>109</v>
      </c>
      <c r="B104" s="215"/>
      <c r="C104" s="101">
        <v>118477</v>
      </c>
      <c r="D104" s="228">
        <v>118477</v>
      </c>
      <c r="E104" s="261">
        <f>C104-D104</f>
        <v>0</v>
      </c>
      <c r="F104" s="102"/>
      <c r="G104" s="101">
        <v>-198241</v>
      </c>
      <c r="H104" s="228">
        <v>-198241.69233999995</v>
      </c>
      <c r="I104" s="261">
        <f>G104-H104</f>
        <v>0.69233999995049089</v>
      </c>
      <c r="J104" s="102"/>
      <c r="K104" s="101">
        <v>142579</v>
      </c>
      <c r="L104" s="228">
        <v>142578.56599999999</v>
      </c>
      <c r="M104" s="262"/>
      <c r="N104" s="101"/>
      <c r="O104" s="101">
        <v>-192261</v>
      </c>
      <c r="P104" s="255">
        <v>-192261</v>
      </c>
      <c r="Q104" s="288"/>
    </row>
    <row r="105" spans="1:17" s="90" customFormat="1" ht="23.5" customHeight="1">
      <c r="A105" s="86" t="s">
        <v>73</v>
      </c>
      <c r="B105" s="141">
        <v>14</v>
      </c>
      <c r="C105" s="23">
        <v>-27111</v>
      </c>
      <c r="D105" s="229">
        <v>-27111</v>
      </c>
      <c r="E105" s="261">
        <f>C105-D105</f>
        <v>0</v>
      </c>
      <c r="F105" s="89"/>
      <c r="G105" s="57">
        <v>-629</v>
      </c>
      <c r="H105" s="232">
        <v>-629</v>
      </c>
      <c r="I105" s="261">
        <f>G105-H105</f>
        <v>0</v>
      </c>
      <c r="J105" s="89"/>
      <c r="K105" s="57">
        <v>-30808</v>
      </c>
      <c r="L105" s="232">
        <v>-30808</v>
      </c>
      <c r="M105" s="266"/>
      <c r="N105" s="88"/>
      <c r="O105" s="88">
        <v>-1416</v>
      </c>
      <c r="P105" s="254">
        <v>-1416</v>
      </c>
      <c r="Q105" s="287"/>
    </row>
    <row r="106" spans="1:17" s="96" customFormat="1" ht="23.5" customHeight="1">
      <c r="A106" s="139" t="s">
        <v>86</v>
      </c>
      <c r="B106" s="215"/>
      <c r="C106" s="103">
        <v>91366</v>
      </c>
      <c r="D106" s="228">
        <v>91366</v>
      </c>
      <c r="E106" s="261">
        <f>C106-D106</f>
        <v>0</v>
      </c>
      <c r="F106" s="102"/>
      <c r="G106" s="103">
        <v>-198870</v>
      </c>
      <c r="H106" s="228">
        <v>-198870.69233999995</v>
      </c>
      <c r="I106" s="261">
        <f>G106-H106</f>
        <v>0.69233999995049089</v>
      </c>
      <c r="J106" s="102"/>
      <c r="K106" s="103">
        <v>111771</v>
      </c>
      <c r="L106" s="228">
        <v>111770.56599999999</v>
      </c>
      <c r="M106" s="262"/>
      <c r="N106" s="101"/>
      <c r="O106" s="103">
        <v>-193677</v>
      </c>
      <c r="P106" s="255">
        <v>-193677</v>
      </c>
      <c r="Q106" s="288"/>
    </row>
    <row r="107" spans="1:17" s="90" customFormat="1" ht="13.5" customHeight="1">
      <c r="A107" s="84"/>
      <c r="B107" s="215"/>
      <c r="C107" s="88"/>
      <c r="D107" s="226"/>
      <c r="E107" s="261"/>
      <c r="F107" s="88"/>
      <c r="G107" s="88"/>
      <c r="H107" s="226"/>
      <c r="I107" s="261"/>
      <c r="J107" s="88"/>
      <c r="K107" s="88"/>
      <c r="L107" s="226"/>
      <c r="M107" s="261"/>
      <c r="N107" s="88"/>
      <c r="O107" s="88"/>
      <c r="P107" s="254"/>
      <c r="Q107" s="287"/>
    </row>
    <row r="108" spans="1:17" s="78" customFormat="1" ht="23.5" customHeight="1">
      <c r="A108" s="139" t="s">
        <v>75</v>
      </c>
      <c r="B108" s="215"/>
      <c r="C108" s="89"/>
      <c r="D108" s="230"/>
      <c r="E108" s="264"/>
      <c r="F108" s="88"/>
      <c r="G108" s="89"/>
      <c r="H108" s="230"/>
      <c r="I108" s="264"/>
      <c r="J108" s="88"/>
      <c r="K108" s="89"/>
      <c r="L108" s="230"/>
      <c r="M108" s="264"/>
      <c r="N108" s="88"/>
      <c r="O108" s="89"/>
      <c r="P108" s="253"/>
      <c r="Q108" s="286"/>
    </row>
    <row r="109" spans="1:17" s="78" customFormat="1" ht="23.5" customHeight="1">
      <c r="A109" s="16" t="s">
        <v>76</v>
      </c>
      <c r="B109" s="215"/>
      <c r="C109" s="89"/>
      <c r="D109" s="230"/>
      <c r="E109" s="264"/>
      <c r="F109" s="88"/>
      <c r="G109" s="89"/>
      <c r="H109" s="230"/>
      <c r="I109" s="264"/>
      <c r="J109" s="88"/>
      <c r="K109" s="89"/>
      <c r="L109" s="230"/>
      <c r="M109" s="264"/>
      <c r="N109" s="88"/>
      <c r="O109" s="89"/>
      <c r="P109" s="253"/>
      <c r="Q109" s="286"/>
    </row>
    <row r="110" spans="1:17" s="78" customFormat="1" ht="23.5" customHeight="1">
      <c r="A110" s="104" t="s">
        <v>77</v>
      </c>
      <c r="B110" s="215"/>
      <c r="C110" s="89"/>
      <c r="D110" s="230"/>
      <c r="E110" s="264"/>
      <c r="F110" s="88"/>
      <c r="G110" s="89"/>
      <c r="H110" s="230"/>
      <c r="I110" s="264"/>
      <c r="J110" s="88"/>
      <c r="K110" s="89"/>
      <c r="L110" s="230"/>
      <c r="M110" s="264"/>
      <c r="N110" s="88"/>
      <c r="O110" s="89"/>
      <c r="P110" s="253"/>
      <c r="Q110" s="286"/>
    </row>
    <row r="111" spans="1:17" s="78" customFormat="1" ht="23.5" customHeight="1">
      <c r="A111" s="199" t="s">
        <v>139</v>
      </c>
      <c r="B111" s="215"/>
      <c r="C111" s="21"/>
      <c r="D111" s="231"/>
      <c r="E111" s="265"/>
      <c r="F111" s="105"/>
      <c r="G111" s="21"/>
      <c r="H111" s="231"/>
      <c r="I111" s="265"/>
      <c r="J111" s="105"/>
      <c r="K111" s="21"/>
      <c r="L111" s="231"/>
      <c r="M111" s="265"/>
      <c r="N111" s="105"/>
      <c r="O111" s="21"/>
      <c r="P111" s="253"/>
      <c r="Q111" s="286"/>
    </row>
    <row r="112" spans="1:17" s="78" customFormat="1" ht="23.5" customHeight="1">
      <c r="A112" s="199" t="s">
        <v>78</v>
      </c>
      <c r="B112" s="215"/>
      <c r="C112" s="88">
        <v>355</v>
      </c>
      <c r="D112" s="226">
        <v>355</v>
      </c>
      <c r="E112" s="261">
        <f>C112-D112</f>
        <v>0</v>
      </c>
      <c r="F112" s="105"/>
      <c r="G112" s="88">
        <v>0</v>
      </c>
      <c r="H112" s="226">
        <v>0</v>
      </c>
      <c r="I112" s="261"/>
      <c r="J112" s="105"/>
      <c r="K112" s="88">
        <v>355</v>
      </c>
      <c r="L112" s="226">
        <v>355</v>
      </c>
      <c r="M112" s="261">
        <f>K112-L112</f>
        <v>0</v>
      </c>
      <c r="N112" s="105"/>
      <c r="O112" s="21">
        <v>0</v>
      </c>
      <c r="P112" s="253">
        <v>0</v>
      </c>
      <c r="Q112" s="286"/>
    </row>
    <row r="113" spans="1:17" s="78" customFormat="1" ht="23.5" customHeight="1">
      <c r="A113" s="199" t="s">
        <v>79</v>
      </c>
      <c r="B113" s="215"/>
      <c r="C113" s="21"/>
      <c r="D113" s="231"/>
      <c r="E113" s="265"/>
      <c r="F113" s="105"/>
      <c r="G113" s="21"/>
      <c r="H113" s="231"/>
      <c r="I113" s="265"/>
      <c r="J113" s="105"/>
      <c r="K113" s="21"/>
      <c r="L113" s="231"/>
      <c r="M113" s="265"/>
      <c r="N113" s="105"/>
      <c r="O113" s="21"/>
      <c r="P113" s="253"/>
      <c r="Q113" s="286"/>
    </row>
    <row r="114" spans="1:17" s="78" customFormat="1" ht="23.5" customHeight="1">
      <c r="A114" s="106" t="s">
        <v>77</v>
      </c>
      <c r="B114" s="215" t="s">
        <v>141</v>
      </c>
      <c r="C114" s="216">
        <v>-71</v>
      </c>
      <c r="D114" s="232">
        <v>-71</v>
      </c>
      <c r="E114" s="261">
        <f>C114-D114</f>
        <v>0</v>
      </c>
      <c r="F114" s="88"/>
      <c r="G114" s="173">
        <v>0</v>
      </c>
      <c r="H114" s="229">
        <v>0</v>
      </c>
      <c r="I114" s="263"/>
      <c r="J114" s="88"/>
      <c r="K114" s="173">
        <v>-71</v>
      </c>
      <c r="L114" s="229">
        <v>-71</v>
      </c>
      <c r="M114" s="261">
        <f>K114-L114</f>
        <v>0</v>
      </c>
      <c r="N114" s="88"/>
      <c r="O114" s="173">
        <v>0</v>
      </c>
      <c r="P114" s="253">
        <v>0</v>
      </c>
      <c r="Q114" s="286"/>
    </row>
    <row r="115" spans="1:17" s="78" customFormat="1" ht="23.5" customHeight="1">
      <c r="A115" s="139" t="s">
        <v>80</v>
      </c>
      <c r="B115" s="215"/>
      <c r="C115" s="217"/>
      <c r="D115" s="233"/>
      <c r="E115" s="267"/>
      <c r="F115" s="88"/>
      <c r="G115" s="21"/>
      <c r="H115" s="231"/>
      <c r="I115" s="265"/>
      <c r="J115" s="88"/>
      <c r="K115" s="21"/>
      <c r="L115" s="231"/>
      <c r="M115" s="265"/>
      <c r="N115" s="88"/>
      <c r="O115" s="21"/>
      <c r="P115" s="253"/>
      <c r="Q115" s="286"/>
    </row>
    <row r="116" spans="1:17" s="78" customFormat="1" ht="23.5" customHeight="1">
      <c r="A116" s="139" t="s">
        <v>77</v>
      </c>
      <c r="B116" s="215"/>
      <c r="C116" s="102">
        <v>284</v>
      </c>
      <c r="D116" s="234">
        <v>284</v>
      </c>
      <c r="E116" s="261">
        <f>C116-D116</f>
        <v>0</v>
      </c>
      <c r="F116" s="95"/>
      <c r="G116" s="102">
        <v>0</v>
      </c>
      <c r="H116" s="234">
        <v>0</v>
      </c>
      <c r="I116" s="268"/>
      <c r="J116" s="95"/>
      <c r="K116" s="102">
        <v>284</v>
      </c>
      <c r="L116" s="234">
        <v>284</v>
      </c>
      <c r="M116" s="261">
        <f>K116-L116</f>
        <v>0</v>
      </c>
      <c r="N116" s="95"/>
      <c r="O116" s="102">
        <v>0</v>
      </c>
      <c r="P116" s="253">
        <v>0</v>
      </c>
      <c r="Q116" s="286"/>
    </row>
    <row r="117" spans="1:17" s="78" customFormat="1" ht="23.5" customHeight="1">
      <c r="A117" s="29" t="s">
        <v>81</v>
      </c>
      <c r="B117" s="215"/>
      <c r="C117" s="201">
        <v>284</v>
      </c>
      <c r="D117" s="235">
        <v>284</v>
      </c>
      <c r="E117" s="261">
        <f>C117-D117</f>
        <v>0</v>
      </c>
      <c r="F117" s="54"/>
      <c r="G117" s="201">
        <v>0</v>
      </c>
      <c r="H117" s="235">
        <v>0</v>
      </c>
      <c r="I117" s="269"/>
      <c r="J117" s="54"/>
      <c r="K117" s="201">
        <v>284</v>
      </c>
      <c r="L117" s="235">
        <v>284</v>
      </c>
      <c r="M117" s="261">
        <f>K117-L117</f>
        <v>0</v>
      </c>
      <c r="N117" s="54"/>
      <c r="O117" s="201">
        <v>0</v>
      </c>
      <c r="P117" s="253">
        <v>0</v>
      </c>
      <c r="Q117" s="286"/>
    </row>
    <row r="118" spans="1:17" s="90" customFormat="1" ht="23.5" customHeight="1" thickBot="1">
      <c r="A118" s="84" t="s">
        <v>82</v>
      </c>
      <c r="B118" s="215"/>
      <c r="C118" s="174">
        <v>91650</v>
      </c>
      <c r="D118" s="225">
        <v>91650</v>
      </c>
      <c r="E118" s="261">
        <f>C118-D118</f>
        <v>0</v>
      </c>
      <c r="F118" s="88"/>
      <c r="G118" s="174">
        <v>-198870</v>
      </c>
      <c r="H118" s="225">
        <v>-198870.69233999995</v>
      </c>
      <c r="I118" s="261">
        <f>G118-H118</f>
        <v>0.69233999995049089</v>
      </c>
      <c r="J118" s="88"/>
      <c r="K118" s="174">
        <v>112055</v>
      </c>
      <c r="L118" s="225">
        <v>112054.56599999999</v>
      </c>
      <c r="M118" s="261">
        <f>K118-L118</f>
        <v>0.4340000000083819</v>
      </c>
      <c r="N118" s="88"/>
      <c r="O118" s="174">
        <v>-193677</v>
      </c>
      <c r="P118" s="254">
        <v>-193677</v>
      </c>
      <c r="Q118" s="287"/>
    </row>
    <row r="119" spans="1:17" ht="22.5" customHeight="1" thickTop="1">
      <c r="A119" s="471" t="s">
        <v>0</v>
      </c>
      <c r="B119" s="471"/>
      <c r="C119" s="471"/>
      <c r="D119" s="471"/>
      <c r="E119" s="471"/>
      <c r="F119" s="471"/>
      <c r="G119" s="471"/>
      <c r="H119" s="471"/>
      <c r="I119" s="471"/>
      <c r="J119" s="471"/>
      <c r="K119" s="75"/>
      <c r="L119" s="221"/>
      <c r="M119" s="256"/>
      <c r="N119" s="75"/>
      <c r="O119" s="75"/>
    </row>
    <row r="120" spans="1:17" ht="21.75" customHeight="1">
      <c r="A120" s="213" t="s">
        <v>55</v>
      </c>
      <c r="B120" s="77"/>
      <c r="C120" s="75"/>
      <c r="D120" s="221"/>
      <c r="E120" s="256"/>
      <c r="F120" s="75"/>
      <c r="G120" s="75"/>
      <c r="H120" s="221"/>
      <c r="I120" s="256"/>
      <c r="J120" s="75"/>
      <c r="K120" s="75"/>
      <c r="L120" s="221"/>
      <c r="M120" s="256"/>
      <c r="N120" s="75"/>
      <c r="O120" s="75"/>
    </row>
    <row r="121" spans="1:17" ht="13.5" customHeight="1">
      <c r="A121" s="77"/>
      <c r="B121" s="77"/>
      <c r="C121" s="75"/>
      <c r="D121" s="221"/>
      <c r="E121" s="256"/>
      <c r="F121" s="75"/>
      <c r="G121" s="75"/>
      <c r="H121" s="221"/>
      <c r="I121" s="256"/>
      <c r="J121" s="75"/>
      <c r="K121" s="75"/>
      <c r="L121" s="221"/>
      <c r="M121" s="256"/>
      <c r="N121" s="75"/>
      <c r="O121" s="75"/>
    </row>
    <row r="122" spans="1:17" s="78" customFormat="1" ht="22.5" customHeight="1">
      <c r="B122" s="79"/>
      <c r="C122" s="469" t="s">
        <v>2</v>
      </c>
      <c r="D122" s="469"/>
      <c r="E122" s="469"/>
      <c r="F122" s="469"/>
      <c r="G122" s="469"/>
      <c r="H122" s="250"/>
      <c r="I122" s="283"/>
      <c r="J122" s="75"/>
      <c r="K122" s="469" t="s">
        <v>3</v>
      </c>
      <c r="L122" s="469"/>
      <c r="M122" s="469"/>
      <c r="N122" s="469"/>
      <c r="O122" s="469"/>
      <c r="P122" s="253"/>
      <c r="Q122" s="286"/>
    </row>
    <row r="123" spans="1:17" s="78" customFormat="1" ht="22.5" customHeight="1">
      <c r="B123" s="79"/>
      <c r="C123" s="468" t="s">
        <v>144</v>
      </c>
      <c r="D123" s="468"/>
      <c r="E123" s="468"/>
      <c r="F123" s="468"/>
      <c r="G123" s="468"/>
      <c r="H123" s="251"/>
      <c r="I123" s="284"/>
      <c r="J123" s="75"/>
      <c r="K123" s="468" t="s">
        <v>144</v>
      </c>
      <c r="L123" s="468"/>
      <c r="M123" s="468"/>
      <c r="N123" s="468"/>
      <c r="O123" s="468"/>
      <c r="P123" s="253"/>
      <c r="Q123" s="286"/>
    </row>
    <row r="124" spans="1:17" s="78" customFormat="1" ht="22.5" customHeight="1">
      <c r="B124" s="79"/>
      <c r="C124" s="468" t="s">
        <v>143</v>
      </c>
      <c r="D124" s="468"/>
      <c r="E124" s="468"/>
      <c r="F124" s="468"/>
      <c r="G124" s="468"/>
      <c r="H124" s="251"/>
      <c r="I124" s="284"/>
      <c r="J124" s="75"/>
      <c r="K124" s="468" t="s">
        <v>143</v>
      </c>
      <c r="L124" s="468"/>
      <c r="M124" s="468"/>
      <c r="N124" s="468"/>
      <c r="O124" s="468"/>
      <c r="P124" s="253"/>
      <c r="Q124" s="286"/>
    </row>
    <row r="125" spans="1:17" s="78" customFormat="1" ht="22.5" customHeight="1">
      <c r="B125" s="80" t="s">
        <v>7</v>
      </c>
      <c r="C125" s="81" t="s">
        <v>56</v>
      </c>
      <c r="D125" s="222"/>
      <c r="E125" s="257"/>
      <c r="F125" s="82"/>
      <c r="G125" s="81" t="s">
        <v>57</v>
      </c>
      <c r="H125" s="222"/>
      <c r="I125" s="257"/>
      <c r="J125" s="82"/>
      <c r="K125" s="81" t="s">
        <v>56</v>
      </c>
      <c r="L125" s="222"/>
      <c r="M125" s="257"/>
      <c r="N125" s="82"/>
      <c r="O125" s="81" t="s">
        <v>57</v>
      </c>
      <c r="P125" s="253"/>
      <c r="Q125" s="286"/>
    </row>
    <row r="126" spans="1:17" s="78" customFormat="1" ht="22.5" customHeight="1">
      <c r="B126" s="83"/>
      <c r="C126" s="470" t="s">
        <v>10</v>
      </c>
      <c r="D126" s="470"/>
      <c r="E126" s="470"/>
      <c r="F126" s="470"/>
      <c r="G126" s="470"/>
      <c r="H126" s="470"/>
      <c r="I126" s="470"/>
      <c r="J126" s="470"/>
      <c r="K126" s="470"/>
      <c r="L126" s="470"/>
      <c r="M126" s="470"/>
      <c r="N126" s="470"/>
      <c r="O126" s="470"/>
      <c r="P126" s="253"/>
      <c r="Q126" s="286"/>
    </row>
    <row r="127" spans="1:17" s="78" customFormat="1" ht="22.5" customHeight="1">
      <c r="A127" s="29" t="s">
        <v>83</v>
      </c>
      <c r="B127" s="6"/>
      <c r="C127" s="203"/>
      <c r="D127" s="236"/>
      <c r="E127" s="270"/>
      <c r="F127" s="63"/>
      <c r="G127" s="203"/>
      <c r="H127" s="236"/>
      <c r="I127" s="270"/>
      <c r="J127" s="63"/>
      <c r="K127" s="203"/>
      <c r="L127" s="236"/>
      <c r="M127" s="270"/>
      <c r="N127" s="63"/>
      <c r="O127" s="203"/>
      <c r="P127" s="253"/>
      <c r="Q127" s="286"/>
    </row>
    <row r="128" spans="1:17" s="90" customFormat="1" ht="22.5" customHeight="1">
      <c r="A128" s="107" t="s">
        <v>84</v>
      </c>
      <c r="B128" s="19"/>
      <c r="C128" s="196">
        <v>97670</v>
      </c>
      <c r="D128" s="237">
        <v>97670</v>
      </c>
      <c r="E128" s="261">
        <f>C128-D128</f>
        <v>0</v>
      </c>
      <c r="F128" s="196"/>
      <c r="G128" s="196">
        <v>-193826</v>
      </c>
      <c r="H128" s="237">
        <v>-194005</v>
      </c>
      <c r="I128" s="261">
        <f>G128-H128</f>
        <v>179</v>
      </c>
      <c r="J128" s="196"/>
      <c r="K128" s="196">
        <v>111771</v>
      </c>
      <c r="L128" s="237">
        <v>111770.56599999999</v>
      </c>
      <c r="M128" s="261">
        <f>K128-L128</f>
        <v>0.4340000000083819</v>
      </c>
      <c r="N128" s="196"/>
      <c r="O128" s="196">
        <v>-193677</v>
      </c>
      <c r="P128" s="254">
        <v>-193677</v>
      </c>
      <c r="Q128" s="287"/>
    </row>
    <row r="129" spans="1:17" s="90" customFormat="1" ht="22.5" customHeight="1">
      <c r="A129" s="107" t="s">
        <v>85</v>
      </c>
      <c r="B129" s="19"/>
      <c r="C129" s="40">
        <v>-6304</v>
      </c>
      <c r="D129" s="238">
        <v>-6304</v>
      </c>
      <c r="E129" s="261">
        <f>C129-D129</f>
        <v>0</v>
      </c>
      <c r="F129" s="35"/>
      <c r="G129" s="175">
        <v>-5044</v>
      </c>
      <c r="H129" s="237">
        <v>-4865</v>
      </c>
      <c r="I129" s="261">
        <f>G129-H129</f>
        <v>-179</v>
      </c>
      <c r="J129" s="35"/>
      <c r="K129" s="175">
        <v>0</v>
      </c>
      <c r="L129" s="237">
        <v>0</v>
      </c>
      <c r="M129" s="271"/>
      <c r="N129" s="196"/>
      <c r="O129" s="175">
        <v>0</v>
      </c>
      <c r="P129" s="254">
        <v>0</v>
      </c>
      <c r="Q129" s="287"/>
    </row>
    <row r="130" spans="1:17" s="96" customFormat="1" ht="22.5" customHeight="1" thickBot="1">
      <c r="A130" s="100" t="s">
        <v>86</v>
      </c>
      <c r="B130" s="30"/>
      <c r="C130" s="204">
        <v>91366</v>
      </c>
      <c r="D130" s="239">
        <v>91366</v>
      </c>
      <c r="E130" s="261">
        <f>C130-D130</f>
        <v>0</v>
      </c>
      <c r="F130" s="33"/>
      <c r="G130" s="204">
        <v>-198870</v>
      </c>
      <c r="H130" s="239">
        <v>-198870</v>
      </c>
      <c r="I130" s="261">
        <f>G130-H130</f>
        <v>0</v>
      </c>
      <c r="J130" s="33"/>
      <c r="K130" s="204">
        <v>111771</v>
      </c>
      <c r="L130" s="239">
        <v>111770.56599999999</v>
      </c>
      <c r="M130" s="261">
        <f>K130-L130</f>
        <v>0.4340000000083819</v>
      </c>
      <c r="N130" s="32"/>
      <c r="O130" s="204">
        <v>-193677</v>
      </c>
      <c r="P130" s="255">
        <v>-193677</v>
      </c>
      <c r="Q130" s="288"/>
    </row>
    <row r="131" spans="1:17" s="90" customFormat="1" ht="13.5" customHeight="1" thickTop="1">
      <c r="A131" s="100"/>
      <c r="B131" s="30"/>
      <c r="C131" s="198"/>
      <c r="D131" s="240"/>
      <c r="E131" s="274"/>
      <c r="F131" s="67"/>
      <c r="G131" s="198"/>
      <c r="H131" s="240"/>
      <c r="I131" s="274"/>
      <c r="J131" s="67"/>
      <c r="K131" s="198"/>
      <c r="L131" s="240"/>
      <c r="M131" s="274"/>
      <c r="N131" s="198"/>
      <c r="O131" s="198"/>
      <c r="P131" s="254"/>
      <c r="Q131" s="287"/>
    </row>
    <row r="132" spans="1:17" s="90" customFormat="1" ht="22.5" customHeight="1">
      <c r="A132" s="100" t="s">
        <v>87</v>
      </c>
      <c r="B132" s="19"/>
      <c r="C132" s="197"/>
      <c r="D132" s="241"/>
      <c r="E132" s="275"/>
      <c r="F132" s="62"/>
      <c r="G132" s="197"/>
      <c r="H132" s="241"/>
      <c r="I132" s="275"/>
      <c r="J132" s="62"/>
      <c r="K132" s="197"/>
      <c r="L132" s="241"/>
      <c r="M132" s="275"/>
      <c r="N132" s="197"/>
      <c r="O132" s="197"/>
      <c r="P132" s="254"/>
      <c r="Q132" s="287"/>
    </row>
    <row r="133" spans="1:17" s="90" customFormat="1" ht="22.5" customHeight="1">
      <c r="A133" s="107" t="s">
        <v>84</v>
      </c>
      <c r="B133" s="19"/>
      <c r="C133" s="196">
        <v>97954</v>
      </c>
      <c r="D133" s="237">
        <v>97954</v>
      </c>
      <c r="E133" s="261">
        <f>C133-D133</f>
        <v>0</v>
      </c>
      <c r="F133" s="196"/>
      <c r="G133" s="196">
        <v>-193466</v>
      </c>
      <c r="H133" s="237">
        <v>-194005</v>
      </c>
      <c r="I133" s="261">
        <f>G133-H133</f>
        <v>539</v>
      </c>
      <c r="J133" s="196"/>
      <c r="K133" s="196">
        <v>112055</v>
      </c>
      <c r="L133" s="237">
        <v>112054.56599999999</v>
      </c>
      <c r="M133" s="261">
        <f>K133-L133</f>
        <v>0.4340000000083819</v>
      </c>
      <c r="N133" s="196"/>
      <c r="O133" s="196">
        <v>-193677</v>
      </c>
      <c r="P133" s="254">
        <v>-193677</v>
      </c>
      <c r="Q133" s="287"/>
    </row>
    <row r="134" spans="1:17" s="96" customFormat="1" ht="22.5" customHeight="1">
      <c r="A134" s="107" t="s">
        <v>85</v>
      </c>
      <c r="B134" s="19"/>
      <c r="C134" s="40">
        <v>-6304</v>
      </c>
      <c r="D134" s="238">
        <v>-6304</v>
      </c>
      <c r="E134" s="261">
        <f>C134-D134</f>
        <v>0</v>
      </c>
      <c r="F134" s="35"/>
      <c r="G134" s="175">
        <v>-5404</v>
      </c>
      <c r="H134" s="237">
        <v>-4865</v>
      </c>
      <c r="I134" s="261">
        <f>G134-H134</f>
        <v>-539</v>
      </c>
      <c r="J134" s="35"/>
      <c r="K134" s="175">
        <v>0</v>
      </c>
      <c r="L134" s="237">
        <v>0</v>
      </c>
      <c r="M134" s="271"/>
      <c r="N134" s="196"/>
      <c r="O134" s="175">
        <v>0</v>
      </c>
      <c r="P134" s="255">
        <v>0</v>
      </c>
      <c r="Q134" s="288"/>
    </row>
    <row r="135" spans="1:17" s="90" customFormat="1" ht="22.5" customHeight="1" thickBot="1">
      <c r="A135" s="100" t="s">
        <v>82</v>
      </c>
      <c r="B135" s="30"/>
      <c r="C135" s="204">
        <v>91650</v>
      </c>
      <c r="D135" s="239">
        <v>91650</v>
      </c>
      <c r="E135" s="261">
        <f>C135-D135</f>
        <v>0</v>
      </c>
      <c r="F135" s="33"/>
      <c r="G135" s="204">
        <v>-198870</v>
      </c>
      <c r="H135" s="239">
        <v>-198870</v>
      </c>
      <c r="I135" s="261">
        <f>G135-H135</f>
        <v>0</v>
      </c>
      <c r="J135" s="33"/>
      <c r="K135" s="204">
        <v>112055</v>
      </c>
      <c r="L135" s="239">
        <v>112054.56599999999</v>
      </c>
      <c r="M135" s="261">
        <f>K135-L135</f>
        <v>0.4340000000083819</v>
      </c>
      <c r="N135" s="32"/>
      <c r="O135" s="204">
        <v>-193677</v>
      </c>
      <c r="P135" s="254">
        <v>-193677</v>
      </c>
      <c r="Q135" s="287"/>
    </row>
    <row r="136" spans="1:17" s="90" customFormat="1" ht="13.5" customHeight="1" thickTop="1">
      <c r="A136" s="29"/>
      <c r="B136" s="19"/>
      <c r="C136" s="202"/>
      <c r="D136" s="242"/>
      <c r="E136" s="276"/>
      <c r="F136" s="202"/>
      <c r="G136" s="202"/>
      <c r="H136" s="242"/>
      <c r="I136" s="276"/>
      <c r="J136" s="202"/>
      <c r="K136" s="202"/>
      <c r="L136" s="242"/>
      <c r="M136" s="276"/>
      <c r="N136" s="202"/>
      <c r="O136" s="202"/>
      <c r="P136" s="254"/>
      <c r="Q136" s="287"/>
    </row>
    <row r="137" spans="1:17" s="90" customFormat="1" ht="24" customHeight="1" thickBot="1">
      <c r="A137" s="5" t="s">
        <v>88</v>
      </c>
      <c r="B137" s="141">
        <v>15</v>
      </c>
      <c r="C137" s="205">
        <v>11.991405770411296</v>
      </c>
      <c r="D137" s="243">
        <v>11.991378806344695</v>
      </c>
      <c r="E137" s="261">
        <f>C137-D137</f>
        <v>2.6964066600854153E-5</v>
      </c>
      <c r="F137" s="206"/>
      <c r="G137" s="205">
        <v>-96.912999999999997</v>
      </c>
      <c r="H137" s="243">
        <v>-97.002499999999998</v>
      </c>
      <c r="I137" s="261">
        <f>G137-H137</f>
        <v>8.9500000000001023E-2</v>
      </c>
      <c r="J137" s="206"/>
      <c r="K137" s="205">
        <v>13.722651933701657</v>
      </c>
      <c r="L137" s="243">
        <v>13.722567792623639</v>
      </c>
      <c r="M137" s="261">
        <f>K137-L137</f>
        <v>8.4141078017907489E-5</v>
      </c>
      <c r="N137" s="206"/>
      <c r="O137" s="205">
        <v>-96.838499999999996</v>
      </c>
      <c r="P137" s="254">
        <v>-96.838499999999996</v>
      </c>
      <c r="Q137" s="287"/>
    </row>
    <row r="138" spans="1:17" s="90" customFormat="1" ht="23.75" customHeight="1" thickTop="1">
      <c r="A138" s="5"/>
      <c r="B138" s="19"/>
      <c r="C138" s="206"/>
      <c r="D138" s="243"/>
      <c r="E138" s="277"/>
      <c r="F138" s="206"/>
      <c r="G138" s="206"/>
      <c r="H138" s="243"/>
      <c r="I138" s="277"/>
      <c r="J138" s="206"/>
      <c r="K138" s="206"/>
      <c r="L138" s="243"/>
      <c r="M138" s="277"/>
      <c r="N138" s="206"/>
      <c r="O138" s="206"/>
      <c r="P138" s="254"/>
      <c r="Q138" s="287"/>
    </row>
    <row r="139" spans="1:17" s="90" customFormat="1" ht="23.75" customHeight="1">
      <c r="A139" s="5"/>
      <c r="B139" s="19"/>
      <c r="C139" s="206"/>
      <c r="D139" s="243"/>
      <c r="E139" s="277"/>
      <c r="F139" s="206"/>
      <c r="G139" s="206"/>
      <c r="H139" s="243"/>
      <c r="I139" s="277"/>
      <c r="J139" s="206"/>
      <c r="K139" s="206"/>
      <c r="L139" s="243"/>
      <c r="M139" s="277"/>
      <c r="N139" s="206"/>
      <c r="O139" s="206"/>
      <c r="P139" s="254"/>
      <c r="Q139" s="287"/>
    </row>
    <row r="140" spans="1:17" s="90" customFormat="1" ht="23.75" customHeight="1">
      <c r="A140" s="5"/>
      <c r="B140" s="19"/>
      <c r="C140" s="206"/>
      <c r="D140" s="243"/>
      <c r="E140" s="277"/>
      <c r="F140" s="206"/>
      <c r="G140" s="206"/>
      <c r="H140" s="243"/>
      <c r="I140" s="277"/>
      <c r="J140" s="206"/>
      <c r="K140" s="206"/>
      <c r="L140" s="243"/>
      <c r="M140" s="277"/>
      <c r="N140" s="206"/>
      <c r="O140" s="206"/>
      <c r="P140" s="254"/>
      <c r="Q140" s="287"/>
    </row>
    <row r="141" spans="1:17" s="90" customFormat="1" ht="23.75" customHeight="1">
      <c r="A141" s="5"/>
      <c r="B141" s="19"/>
      <c r="C141" s="206"/>
      <c r="D141" s="243"/>
      <c r="E141" s="277"/>
      <c r="F141" s="206"/>
      <c r="G141" s="206"/>
      <c r="H141" s="243"/>
      <c r="I141" s="277"/>
      <c r="J141" s="206"/>
      <c r="K141" s="206"/>
      <c r="L141" s="243"/>
      <c r="M141" s="277"/>
      <c r="N141" s="206"/>
      <c r="O141" s="206"/>
      <c r="P141" s="254"/>
      <c r="Q141" s="287"/>
    </row>
    <row r="142" spans="1:17" s="90" customFormat="1" ht="23.75" customHeight="1">
      <c r="A142" s="5"/>
      <c r="B142" s="19"/>
      <c r="C142" s="206"/>
      <c r="D142" s="243"/>
      <c r="E142" s="277"/>
      <c r="F142" s="206"/>
      <c r="G142" s="206"/>
      <c r="H142" s="243"/>
      <c r="I142" s="277"/>
      <c r="J142" s="206"/>
      <c r="K142" s="206"/>
      <c r="L142" s="243"/>
      <c r="M142" s="277"/>
      <c r="N142" s="206"/>
      <c r="O142" s="206"/>
      <c r="P142" s="254"/>
      <c r="Q142" s="287"/>
    </row>
    <row r="143" spans="1:17" s="90" customFormat="1" ht="23.75" customHeight="1">
      <c r="A143" s="5"/>
      <c r="B143" s="19"/>
      <c r="C143" s="206"/>
      <c r="D143" s="243"/>
      <c r="E143" s="277"/>
      <c r="F143" s="206"/>
      <c r="G143" s="206"/>
      <c r="H143" s="243"/>
      <c r="I143" s="277"/>
      <c r="J143" s="206"/>
      <c r="K143" s="206"/>
      <c r="L143" s="243"/>
      <c r="M143" s="277"/>
      <c r="N143" s="206"/>
      <c r="O143" s="206"/>
      <c r="P143" s="254"/>
      <c r="Q143" s="287"/>
    </row>
    <row r="144" spans="1:17" s="90" customFormat="1" ht="23.75" customHeight="1">
      <c r="A144" s="5"/>
      <c r="B144" s="19"/>
      <c r="C144" s="206"/>
      <c r="D144" s="243"/>
      <c r="E144" s="277"/>
      <c r="F144" s="206"/>
      <c r="G144" s="206"/>
      <c r="H144" s="243"/>
      <c r="I144" s="277"/>
      <c r="J144" s="206"/>
      <c r="K144" s="206"/>
      <c r="L144" s="243"/>
      <c r="M144" s="277"/>
      <c r="N144" s="206"/>
      <c r="O144" s="206"/>
      <c r="P144" s="254"/>
      <c r="Q144" s="287"/>
    </row>
    <row r="145" spans="1:17" s="90" customFormat="1" ht="23.75" customHeight="1">
      <c r="A145" s="5"/>
      <c r="B145" s="19"/>
      <c r="C145" s="206"/>
      <c r="D145" s="243"/>
      <c r="E145" s="277"/>
      <c r="F145" s="206"/>
      <c r="G145" s="206"/>
      <c r="H145" s="243"/>
      <c r="I145" s="277"/>
      <c r="J145" s="206"/>
      <c r="K145" s="206"/>
      <c r="L145" s="243"/>
      <c r="M145" s="277"/>
      <c r="N145" s="206"/>
      <c r="O145" s="206"/>
      <c r="P145" s="254"/>
      <c r="Q145" s="287"/>
    </row>
    <row r="146" spans="1:17" s="90" customFormat="1" ht="23.75" customHeight="1">
      <c r="A146" s="5"/>
      <c r="B146" s="19"/>
      <c r="C146" s="206"/>
      <c r="D146" s="243"/>
      <c r="E146" s="277"/>
      <c r="F146" s="206"/>
      <c r="G146" s="206"/>
      <c r="H146" s="243"/>
      <c r="I146" s="277"/>
      <c r="J146" s="206"/>
      <c r="K146" s="206"/>
      <c r="L146" s="243"/>
      <c r="M146" s="277"/>
      <c r="N146" s="206"/>
      <c r="O146" s="206"/>
      <c r="P146" s="254"/>
      <c r="Q146" s="287"/>
    </row>
    <row r="147" spans="1:17" s="90" customFormat="1" ht="23.75" customHeight="1">
      <c r="A147" s="5"/>
      <c r="B147" s="19"/>
      <c r="C147" s="206"/>
      <c r="D147" s="243"/>
      <c r="E147" s="277"/>
      <c r="F147" s="206"/>
      <c r="G147" s="206"/>
      <c r="H147" s="243"/>
      <c r="I147" s="277"/>
      <c r="J147" s="206"/>
      <c r="K147" s="206"/>
      <c r="L147" s="243"/>
      <c r="M147" s="277"/>
      <c r="N147" s="206"/>
      <c r="O147" s="206"/>
      <c r="P147" s="254"/>
      <c r="Q147" s="287"/>
    </row>
    <row r="148" spans="1:17" s="90" customFormat="1" ht="23.75" customHeight="1">
      <c r="A148" s="5"/>
      <c r="B148" s="19"/>
      <c r="C148" s="206"/>
      <c r="D148" s="243"/>
      <c r="E148" s="277"/>
      <c r="F148" s="206"/>
      <c r="G148" s="206"/>
      <c r="H148" s="243"/>
      <c r="I148" s="277"/>
      <c r="J148" s="206"/>
      <c r="K148" s="206"/>
      <c r="L148" s="243"/>
      <c r="M148" s="277"/>
      <c r="N148" s="206"/>
      <c r="O148" s="206"/>
      <c r="P148" s="254"/>
      <c r="Q148" s="287"/>
    </row>
    <row r="149" spans="1:17" s="90" customFormat="1" ht="23.75" customHeight="1">
      <c r="A149" s="5"/>
      <c r="B149" s="19"/>
      <c r="C149" s="206"/>
      <c r="D149" s="243"/>
      <c r="E149" s="277"/>
      <c r="F149" s="206"/>
      <c r="G149" s="206"/>
      <c r="H149" s="243"/>
      <c r="I149" s="277"/>
      <c r="J149" s="206"/>
      <c r="K149" s="206"/>
      <c r="L149" s="243"/>
      <c r="M149" s="277"/>
      <c r="N149" s="206"/>
      <c r="O149" s="206"/>
      <c r="P149" s="254"/>
      <c r="Q149" s="287"/>
    </row>
    <row r="150" spans="1:17" s="90" customFormat="1" ht="23.75" customHeight="1">
      <c r="A150" s="5"/>
      <c r="B150" s="19"/>
      <c r="C150" s="206"/>
      <c r="D150" s="243"/>
      <c r="E150" s="277"/>
      <c r="F150" s="206"/>
      <c r="G150" s="206"/>
      <c r="H150" s="243"/>
      <c r="I150" s="277"/>
      <c r="J150" s="206"/>
      <c r="K150" s="206"/>
      <c r="L150" s="243"/>
      <c r="M150" s="277"/>
      <c r="N150" s="206"/>
      <c r="O150" s="206"/>
      <c r="P150" s="254"/>
      <c r="Q150" s="287"/>
    </row>
    <row r="151" spans="1:17" s="90" customFormat="1" ht="23.75" customHeight="1">
      <c r="A151" s="5"/>
      <c r="B151" s="19"/>
      <c r="C151" s="206"/>
      <c r="D151" s="243"/>
      <c r="E151" s="277"/>
      <c r="F151" s="206"/>
      <c r="G151" s="206"/>
      <c r="H151" s="243"/>
      <c r="I151" s="277"/>
      <c r="J151" s="206"/>
      <c r="K151" s="206"/>
      <c r="L151" s="243"/>
      <c r="M151" s="277"/>
      <c r="N151" s="206"/>
      <c r="O151" s="206"/>
      <c r="P151" s="254"/>
      <c r="Q151" s="287"/>
    </row>
    <row r="152" spans="1:17" s="90" customFormat="1" ht="23.75" customHeight="1">
      <c r="A152" s="5"/>
      <c r="B152" s="19"/>
      <c r="C152" s="206"/>
      <c r="D152" s="243"/>
      <c r="E152" s="277"/>
      <c r="F152" s="206"/>
      <c r="G152" s="206"/>
      <c r="H152" s="243"/>
      <c r="I152" s="277"/>
      <c r="J152" s="206"/>
      <c r="K152" s="206"/>
      <c r="L152" s="243"/>
      <c r="M152" s="277"/>
      <c r="N152" s="206"/>
      <c r="O152" s="206"/>
      <c r="P152" s="254"/>
      <c r="Q152" s="287"/>
    </row>
    <row r="153" spans="1:17" s="90" customFormat="1" ht="23.75" customHeight="1">
      <c r="A153" s="5"/>
      <c r="B153" s="19"/>
      <c r="C153" s="206"/>
      <c r="D153" s="243"/>
      <c r="E153" s="277"/>
      <c r="F153" s="206"/>
      <c r="G153" s="206"/>
      <c r="H153" s="243"/>
      <c r="I153" s="277"/>
      <c r="J153" s="206"/>
      <c r="K153" s="206"/>
      <c r="L153" s="243"/>
      <c r="M153" s="277"/>
      <c r="N153" s="206"/>
      <c r="O153" s="206"/>
      <c r="P153" s="254"/>
      <c r="Q153" s="287"/>
    </row>
    <row r="154" spans="1:17" s="90" customFormat="1" ht="23.75" customHeight="1">
      <c r="A154" s="5"/>
      <c r="B154" s="19"/>
      <c r="C154" s="206"/>
      <c r="D154" s="243"/>
      <c r="E154" s="277"/>
      <c r="F154" s="206"/>
      <c r="G154" s="206"/>
      <c r="H154" s="243"/>
      <c r="I154" s="277"/>
      <c r="J154" s="206"/>
      <c r="K154" s="206"/>
      <c r="L154" s="243"/>
      <c r="M154" s="277"/>
      <c r="N154" s="206"/>
      <c r="O154" s="206"/>
      <c r="P154" s="254"/>
      <c r="Q154" s="287"/>
    </row>
    <row r="155" spans="1:17" s="90" customFormat="1" ht="23.75" customHeight="1">
      <c r="A155" s="5"/>
      <c r="B155" s="19"/>
      <c r="C155" s="206"/>
      <c r="D155" s="243"/>
      <c r="E155" s="277"/>
      <c r="F155" s="206"/>
      <c r="G155" s="206"/>
      <c r="H155" s="243"/>
      <c r="I155" s="277"/>
      <c r="J155" s="206"/>
      <c r="K155" s="206"/>
      <c r="L155" s="243"/>
      <c r="M155" s="277"/>
      <c r="N155" s="206"/>
      <c r="O155" s="206"/>
      <c r="P155" s="254"/>
      <c r="Q155" s="287"/>
    </row>
    <row r="156" spans="1:17" s="90" customFormat="1" ht="22.5" customHeight="1">
      <c r="A156" s="29"/>
      <c r="B156" s="19"/>
      <c r="C156" s="207"/>
      <c r="D156" s="245"/>
      <c r="E156" s="279"/>
      <c r="F156" s="207"/>
      <c r="G156" s="207"/>
      <c r="H156" s="245"/>
      <c r="I156" s="279"/>
      <c r="J156" s="207"/>
      <c r="K156" s="207"/>
      <c r="L156" s="245"/>
      <c r="M156" s="279"/>
      <c r="N156" s="207"/>
      <c r="O156" s="207"/>
      <c r="P156" s="254"/>
      <c r="Q156" s="287"/>
    </row>
    <row r="158" spans="1:17" ht="22.5" customHeight="1">
      <c r="C158" s="208">
        <v>43100</v>
      </c>
      <c r="D158" s="248"/>
      <c r="E158" s="281"/>
      <c r="F158" s="108"/>
      <c r="G158" s="208">
        <v>43100</v>
      </c>
      <c r="H158" s="248"/>
      <c r="I158" s="281"/>
      <c r="J158" s="108"/>
      <c r="K158" s="208">
        <v>43100</v>
      </c>
      <c r="L158" s="248"/>
      <c r="M158" s="281"/>
    </row>
    <row r="159" spans="1:17" ht="22.5" customHeight="1">
      <c r="A159" s="111" t="s">
        <v>89</v>
      </c>
      <c r="C159" s="110">
        <v>2000000</v>
      </c>
      <c r="G159" s="110">
        <v>2000000</v>
      </c>
      <c r="K159" s="110">
        <v>2000000</v>
      </c>
    </row>
    <row r="160" spans="1:17" ht="22.5" customHeight="1">
      <c r="A160" s="112">
        <v>43006</v>
      </c>
      <c r="B160" s="83">
        <f>K158-A160</f>
        <v>94</v>
      </c>
      <c r="C160" s="110">
        <v>6800000</v>
      </c>
      <c r="G160" s="110">
        <v>6800000</v>
      </c>
      <c r="K160" s="110">
        <v>6800000</v>
      </c>
    </row>
    <row r="161" spans="1:15" ht="22.5" customHeight="1">
      <c r="A161" s="111" t="s">
        <v>90</v>
      </c>
      <c r="C161" s="113">
        <v>3751232.8767123288</v>
      </c>
      <c r="D161" s="249"/>
      <c r="E161" s="282"/>
      <c r="G161" s="113" t="e">
        <v>#REF!</v>
      </c>
      <c r="H161" s="249"/>
      <c r="I161" s="282"/>
      <c r="K161" s="113">
        <v>3751232.8767123288</v>
      </c>
      <c r="L161" s="249"/>
      <c r="M161" s="282"/>
      <c r="O161" s="113"/>
    </row>
    <row r="162" spans="1:15" ht="22.5" customHeight="1">
      <c r="C162" s="208">
        <v>43281</v>
      </c>
      <c r="D162" s="248"/>
      <c r="E162" s="281"/>
      <c r="F162" s="208"/>
      <c r="G162" s="208">
        <v>43281</v>
      </c>
      <c r="H162" s="248"/>
      <c r="I162" s="281"/>
      <c r="J162" s="208"/>
      <c r="K162" s="208">
        <v>43281</v>
      </c>
      <c r="L162" s="248"/>
      <c r="M162" s="281"/>
    </row>
    <row r="163" spans="1:15" ht="22.5" customHeight="1">
      <c r="A163" s="111" t="s">
        <v>89</v>
      </c>
      <c r="C163" s="110">
        <v>6800000</v>
      </c>
      <c r="G163" s="110">
        <v>6800000</v>
      </c>
      <c r="K163" s="110">
        <v>6800000</v>
      </c>
    </row>
    <row r="164" spans="1:15" ht="22.5" customHeight="1">
      <c r="A164" s="112">
        <v>43153</v>
      </c>
      <c r="B164" s="83">
        <f>K162-A164</f>
        <v>128</v>
      </c>
      <c r="C164" s="110">
        <v>1500000</v>
      </c>
      <c r="G164" s="110">
        <v>1500000</v>
      </c>
      <c r="K164" s="110">
        <v>1500000</v>
      </c>
    </row>
    <row r="165" spans="1:15" ht="22.5" customHeight="1">
      <c r="A165" s="111" t="s">
        <v>91</v>
      </c>
      <c r="C165" s="113">
        <v>7326027.3972602738</v>
      </c>
      <c r="D165" s="249"/>
      <c r="E165" s="282"/>
      <c r="G165" s="113" t="e">
        <v>#REF!</v>
      </c>
      <c r="H165" s="249"/>
      <c r="I165" s="282"/>
      <c r="K165" s="113">
        <v>7326027.3972602738</v>
      </c>
      <c r="L165" s="249"/>
      <c r="M165" s="282"/>
    </row>
  </sheetData>
  <mergeCells count="32">
    <mergeCell ref="C123:G123"/>
    <mergeCell ref="K123:O123"/>
    <mergeCell ref="C124:G124"/>
    <mergeCell ref="K124:O124"/>
    <mergeCell ref="C126:O126"/>
    <mergeCell ref="C86:O86"/>
    <mergeCell ref="A119:J119"/>
    <mergeCell ref="C122:G122"/>
    <mergeCell ref="K122:O122"/>
    <mergeCell ref="C83:G83"/>
    <mergeCell ref="K83:O83"/>
    <mergeCell ref="C84:G84"/>
    <mergeCell ref="K84:O84"/>
    <mergeCell ref="C46:G46"/>
    <mergeCell ref="K46:O46"/>
    <mergeCell ref="C48:O48"/>
    <mergeCell ref="A79:J79"/>
    <mergeCell ref="C82:G82"/>
    <mergeCell ref="K82:O82"/>
    <mergeCell ref="C8:O8"/>
    <mergeCell ref="A41:J41"/>
    <mergeCell ref="C44:G44"/>
    <mergeCell ref="K44:O44"/>
    <mergeCell ref="C45:G45"/>
    <mergeCell ref="K45:O45"/>
    <mergeCell ref="C6:G6"/>
    <mergeCell ref="K6:O6"/>
    <mergeCell ref="A1:J1"/>
    <mergeCell ref="C4:G4"/>
    <mergeCell ref="K4:O4"/>
    <mergeCell ref="C5:G5"/>
    <mergeCell ref="K5:O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35"/>
  <sheetViews>
    <sheetView view="pageBreakPreview" topLeftCell="A5" zoomScaleNormal="60" zoomScaleSheetLayoutView="100" workbookViewId="0">
      <selection activeCell="A12" sqref="A12"/>
    </sheetView>
  </sheetViews>
  <sheetFormatPr defaultColWidth="9.09765625" defaultRowHeight="21.5"/>
  <cols>
    <col min="1" max="1" width="57.796875" style="78" customWidth="1"/>
    <col min="2" max="2" width="9.59765625" style="454" customWidth="1"/>
    <col min="3" max="3" width="1.19921875" style="78" customWidth="1"/>
    <col min="4" max="4" width="14.3984375" style="78" customWidth="1"/>
    <col min="5" max="5" width="1.19921875" style="78" customWidth="1"/>
    <col min="6" max="6" width="13.8984375" style="78" customWidth="1"/>
    <col min="7" max="7" width="1.09765625" style="78" customWidth="1"/>
    <col min="8" max="8" width="17.3984375" style="78" bestFit="1" customWidth="1"/>
    <col min="9" max="9" width="1.09765625" style="78" customWidth="1"/>
    <col min="10" max="10" width="17.3984375" style="78" bestFit="1" customWidth="1"/>
    <col min="11" max="11" width="1.09765625" style="78" customWidth="1"/>
    <col min="12" max="12" width="16.59765625" style="78" bestFit="1" customWidth="1"/>
    <col min="13" max="13" width="0.8984375" style="78" customWidth="1"/>
    <col min="14" max="14" width="14.3984375" style="78" customWidth="1"/>
    <col min="15" max="15" width="0.8984375" style="78" customWidth="1"/>
    <col min="16" max="16" width="14.69921875" style="78" customWidth="1"/>
    <col min="17" max="17" width="1.09765625" style="78" customWidth="1"/>
    <col min="18" max="18" width="21.09765625" style="78" hidden="1" customWidth="1"/>
    <col min="19" max="19" width="1.09765625" style="78" hidden="1" customWidth="1"/>
    <col min="20" max="20" width="18.3984375" style="78" bestFit="1" customWidth="1"/>
    <col min="21" max="21" width="1.09765625" style="78" customWidth="1"/>
    <col min="22" max="22" width="14.3984375" style="78" customWidth="1"/>
    <col min="23" max="23" width="14" style="199" bestFit="1" customWidth="1"/>
    <col min="24" max="24" width="14.59765625" style="199" bestFit="1" customWidth="1"/>
    <col min="25" max="28" width="9.09765625" style="199"/>
    <col min="29" max="29" width="10.19921875" style="199" bestFit="1" customWidth="1"/>
    <col min="30" max="16384" width="9.09765625" style="199"/>
  </cols>
  <sheetData>
    <row r="1" spans="1:22" ht="23">
      <c r="A1" s="466" t="s">
        <v>199</v>
      </c>
      <c r="B1" s="466"/>
      <c r="C1" s="466"/>
      <c r="D1" s="466"/>
      <c r="E1" s="466"/>
      <c r="F1" s="466"/>
      <c r="G1" s="466"/>
      <c r="H1" s="466"/>
      <c r="I1" s="444"/>
      <c r="J1" s="444"/>
      <c r="K1" s="77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</row>
    <row r="2" spans="1:22" ht="23">
      <c r="A2" s="446" t="s">
        <v>155</v>
      </c>
      <c r="B2" s="453"/>
      <c r="C2" s="117"/>
      <c r="D2" s="116"/>
      <c r="E2" s="117"/>
      <c r="F2" s="116"/>
      <c r="G2" s="118"/>
      <c r="H2" s="118"/>
      <c r="I2" s="118"/>
      <c r="J2" s="118"/>
      <c r="K2" s="117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</row>
    <row r="3" spans="1:22" ht="24.75" customHeight="1">
      <c r="A3" s="446"/>
      <c r="B3" s="453"/>
      <c r="C3" s="117"/>
      <c r="D3" s="116"/>
      <c r="E3" s="117"/>
      <c r="F3" s="116"/>
      <c r="G3" s="118"/>
      <c r="H3" s="118"/>
      <c r="I3" s="118"/>
      <c r="J3" s="118"/>
      <c r="K3" s="117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</row>
    <row r="4" spans="1:22" ht="22">
      <c r="A4" s="119"/>
      <c r="B4" s="452"/>
      <c r="C4" s="449"/>
      <c r="D4" s="472" t="s">
        <v>2</v>
      </c>
      <c r="E4" s="472"/>
      <c r="F4" s="472"/>
      <c r="G4" s="472"/>
      <c r="H4" s="472"/>
      <c r="I4" s="472"/>
      <c r="J4" s="472"/>
      <c r="K4" s="472"/>
      <c r="L4" s="472"/>
      <c r="M4" s="472"/>
      <c r="N4" s="472"/>
      <c r="O4" s="472"/>
      <c r="P4" s="472"/>
      <c r="Q4" s="472"/>
      <c r="R4" s="472"/>
      <c r="S4" s="472"/>
      <c r="T4" s="472"/>
      <c r="U4" s="472"/>
      <c r="V4" s="472"/>
    </row>
    <row r="5" spans="1:22" ht="22">
      <c r="A5" s="119"/>
      <c r="B5" s="452"/>
      <c r="C5" s="449"/>
      <c r="D5" s="447"/>
      <c r="E5" s="447"/>
      <c r="F5" s="447"/>
      <c r="G5" s="447"/>
      <c r="H5" s="447"/>
      <c r="I5" s="447"/>
      <c r="J5" s="447"/>
      <c r="K5" s="447"/>
      <c r="L5" s="473" t="s">
        <v>48</v>
      </c>
      <c r="M5" s="473"/>
      <c r="N5" s="473"/>
      <c r="O5" s="447"/>
      <c r="P5" s="447"/>
      <c r="Q5" s="447"/>
      <c r="R5" s="447"/>
      <c r="S5" s="447"/>
      <c r="T5" s="447"/>
      <c r="U5" s="447"/>
      <c r="V5" s="447"/>
    </row>
    <row r="6" spans="1:22">
      <c r="A6" s="119"/>
      <c r="B6" s="452"/>
      <c r="C6" s="449"/>
      <c r="D6" s="120" t="s">
        <v>44</v>
      </c>
      <c r="E6" s="449"/>
      <c r="F6" s="137" t="s">
        <v>94</v>
      </c>
      <c r="G6" s="120"/>
      <c r="H6" s="382" t="s">
        <v>102</v>
      </c>
      <c r="I6" s="120"/>
      <c r="J6" s="382" t="s">
        <v>183</v>
      </c>
      <c r="K6" s="449"/>
      <c r="L6" s="474"/>
      <c r="M6" s="474"/>
      <c r="N6" s="474"/>
      <c r="O6" s="120"/>
      <c r="P6" s="15" t="s">
        <v>92</v>
      </c>
      <c r="Q6" s="120"/>
      <c r="R6" s="382" t="s">
        <v>103</v>
      </c>
      <c r="S6" s="120"/>
      <c r="T6" s="15"/>
      <c r="U6" s="120"/>
      <c r="V6" s="122"/>
    </row>
    <row r="7" spans="1:22">
      <c r="A7" s="119"/>
      <c r="B7" s="452"/>
      <c r="C7" s="449"/>
      <c r="D7" s="120" t="s">
        <v>93</v>
      </c>
      <c r="E7" s="449"/>
      <c r="F7" s="445" t="s">
        <v>253</v>
      </c>
      <c r="G7" s="120"/>
      <c r="H7" s="382" t="s">
        <v>104</v>
      </c>
      <c r="I7" s="120"/>
      <c r="J7" s="382" t="s">
        <v>184</v>
      </c>
      <c r="K7" s="449"/>
      <c r="L7" s="448" t="s">
        <v>168</v>
      </c>
      <c r="M7" s="121"/>
      <c r="N7" s="137"/>
      <c r="O7" s="120"/>
      <c r="P7" s="15" t="s">
        <v>95</v>
      </c>
      <c r="Q7" s="120"/>
      <c r="R7" s="382" t="s">
        <v>105</v>
      </c>
      <c r="S7" s="120"/>
      <c r="T7" s="15" t="s">
        <v>96</v>
      </c>
      <c r="U7" s="120"/>
      <c r="V7" s="120" t="s">
        <v>92</v>
      </c>
    </row>
    <row r="8" spans="1:22">
      <c r="A8" s="119"/>
      <c r="B8" s="11" t="s">
        <v>7</v>
      </c>
      <c r="C8" s="449"/>
      <c r="D8" s="120" t="s">
        <v>97</v>
      </c>
      <c r="E8" s="449"/>
      <c r="F8" s="445" t="s">
        <v>252</v>
      </c>
      <c r="G8" s="120"/>
      <c r="H8" s="382" t="s">
        <v>98</v>
      </c>
      <c r="I8" s="120"/>
      <c r="J8" s="382" t="s">
        <v>185</v>
      </c>
      <c r="K8" s="449"/>
      <c r="L8" s="448" t="s">
        <v>169</v>
      </c>
      <c r="M8" s="382"/>
      <c r="N8" s="382" t="s">
        <v>254</v>
      </c>
      <c r="O8" s="120"/>
      <c r="P8" s="15" t="s">
        <v>99</v>
      </c>
      <c r="Q8" s="120"/>
      <c r="R8" s="382" t="s">
        <v>106</v>
      </c>
      <c r="S8" s="120"/>
      <c r="T8" s="15" t="s">
        <v>100</v>
      </c>
      <c r="U8" s="120"/>
      <c r="V8" s="445" t="s">
        <v>95</v>
      </c>
    </row>
    <row r="9" spans="1:22">
      <c r="A9" s="76"/>
      <c r="B9" s="452"/>
      <c r="C9" s="449"/>
      <c r="D9" s="475" t="s">
        <v>153</v>
      </c>
      <c r="E9" s="475"/>
      <c r="F9" s="475"/>
      <c r="G9" s="475"/>
      <c r="H9" s="475"/>
      <c r="I9" s="475"/>
      <c r="J9" s="475"/>
      <c r="K9" s="475"/>
      <c r="L9" s="475"/>
      <c r="M9" s="475"/>
      <c r="N9" s="475"/>
      <c r="O9" s="475"/>
      <c r="P9" s="475"/>
      <c r="Q9" s="475"/>
      <c r="R9" s="475"/>
      <c r="S9" s="475"/>
      <c r="T9" s="475"/>
      <c r="U9" s="475"/>
      <c r="V9" s="475"/>
    </row>
    <row r="10" spans="1:22" ht="22">
      <c r="A10" s="100" t="s">
        <v>173</v>
      </c>
      <c r="B10" s="99"/>
      <c r="C10" s="449"/>
      <c r="D10" s="449"/>
      <c r="E10" s="449"/>
      <c r="F10" s="449"/>
      <c r="G10" s="449"/>
      <c r="H10" s="449"/>
      <c r="I10" s="449"/>
      <c r="J10" s="449"/>
      <c r="K10" s="449"/>
      <c r="L10" s="449"/>
      <c r="M10" s="449"/>
      <c r="N10" s="449"/>
      <c r="O10" s="449"/>
      <c r="P10" s="449"/>
      <c r="Q10" s="449"/>
      <c r="R10" s="449"/>
      <c r="S10" s="449"/>
      <c r="T10" s="449"/>
      <c r="U10" s="449"/>
      <c r="V10" s="449"/>
    </row>
    <row r="11" spans="1:22" ht="22">
      <c r="A11" s="139" t="s">
        <v>280</v>
      </c>
      <c r="B11" s="99"/>
      <c r="C11" s="95"/>
      <c r="D11" s="95">
        <v>887982700</v>
      </c>
      <c r="E11" s="95"/>
      <c r="F11" s="95">
        <v>187228375</v>
      </c>
      <c r="G11" s="95"/>
      <c r="H11" s="95">
        <v>-42011799</v>
      </c>
      <c r="I11" s="95"/>
      <c r="J11" s="95">
        <v>0</v>
      </c>
      <c r="K11" s="95"/>
      <c r="L11" s="95">
        <v>5100000</v>
      </c>
      <c r="M11" s="95"/>
      <c r="N11" s="95">
        <v>316097158</v>
      </c>
      <c r="O11" s="95"/>
      <c r="P11" s="95">
        <f>SUM(D11:N11)</f>
        <v>1354396434</v>
      </c>
      <c r="Q11" s="95"/>
      <c r="R11" s="95"/>
      <c r="S11" s="95"/>
      <c r="T11" s="95">
        <v>22372798</v>
      </c>
      <c r="U11" s="95"/>
      <c r="V11" s="95">
        <f>SUM(P11:T11)</f>
        <v>1376769232</v>
      </c>
    </row>
    <row r="12" spans="1:22" ht="22.5" customHeight="1">
      <c r="A12" s="84"/>
      <c r="B12" s="99"/>
      <c r="C12" s="129"/>
      <c r="D12" s="95"/>
      <c r="E12" s="129"/>
      <c r="F12" s="95"/>
      <c r="G12" s="101"/>
      <c r="H12" s="101"/>
      <c r="I12" s="101"/>
      <c r="J12" s="101"/>
      <c r="K12" s="129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</row>
    <row r="13" spans="1:22" ht="22">
      <c r="A13" s="139" t="s">
        <v>107</v>
      </c>
      <c r="B13" s="452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</row>
    <row r="14" spans="1:22" ht="22">
      <c r="A14" s="142" t="s">
        <v>186</v>
      </c>
      <c r="B14" s="452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</row>
    <row r="15" spans="1:22">
      <c r="A15" s="125" t="s">
        <v>187</v>
      </c>
      <c r="B15" s="452">
        <v>18</v>
      </c>
      <c r="C15" s="88"/>
      <c r="D15" s="88">
        <v>0</v>
      </c>
      <c r="E15" s="88"/>
      <c r="F15" s="88">
        <v>0</v>
      </c>
      <c r="G15" s="88"/>
      <c r="H15" s="88">
        <v>0</v>
      </c>
      <c r="I15" s="88"/>
      <c r="J15" s="88">
        <v>7149366</v>
      </c>
      <c r="K15" s="88"/>
      <c r="L15" s="88">
        <v>0</v>
      </c>
      <c r="M15" s="88"/>
      <c r="N15" s="88">
        <v>0</v>
      </c>
      <c r="O15" s="88"/>
      <c r="P15" s="88">
        <f>SUM(D15:N15)</f>
        <v>7149366</v>
      </c>
      <c r="Q15" s="88"/>
      <c r="R15" s="88">
        <v>0</v>
      </c>
      <c r="S15" s="88"/>
      <c r="T15" s="349">
        <v>0</v>
      </c>
      <c r="U15" s="88"/>
      <c r="V15" s="349">
        <f>SUM(P15,T15)</f>
        <v>7149366</v>
      </c>
    </row>
    <row r="16" spans="1:22" ht="22">
      <c r="A16" s="142" t="s">
        <v>189</v>
      </c>
      <c r="B16" s="452"/>
      <c r="C16" s="129"/>
      <c r="D16" s="103">
        <f>SUM(D15:D15)</f>
        <v>0</v>
      </c>
      <c r="E16" s="129"/>
      <c r="F16" s="103">
        <f>SUM(F15:F15)</f>
        <v>0</v>
      </c>
      <c r="G16" s="95"/>
      <c r="H16" s="103">
        <f>SUM(H15:H15)</f>
        <v>0</v>
      </c>
      <c r="I16" s="95"/>
      <c r="J16" s="103">
        <f>SUM(J15:J15)</f>
        <v>7149366</v>
      </c>
      <c r="K16" s="129"/>
      <c r="L16" s="103">
        <f>SUM(L15:L15)</f>
        <v>0</v>
      </c>
      <c r="M16" s="95"/>
      <c r="N16" s="103">
        <f>SUM(N15:N15)</f>
        <v>0</v>
      </c>
      <c r="O16" s="95"/>
      <c r="P16" s="103">
        <f>SUM(P15:P15)</f>
        <v>7149366</v>
      </c>
      <c r="Q16" s="95"/>
      <c r="R16" s="103">
        <f>SUM(R15:R15)</f>
        <v>0</v>
      </c>
      <c r="S16" s="95"/>
      <c r="T16" s="103">
        <f>SUM(T15:T15)</f>
        <v>0</v>
      </c>
      <c r="U16" s="95"/>
      <c r="V16" s="103">
        <f>SUM(V15:V15)</f>
        <v>7149366</v>
      </c>
    </row>
    <row r="17" spans="1:24" ht="22">
      <c r="A17" s="139"/>
      <c r="B17" s="452"/>
      <c r="C17" s="129"/>
      <c r="D17" s="101"/>
      <c r="E17" s="129"/>
      <c r="F17" s="101"/>
      <c r="G17" s="95"/>
      <c r="H17" s="95"/>
      <c r="I17" s="95"/>
      <c r="J17" s="95"/>
      <c r="K17" s="129"/>
      <c r="L17" s="101"/>
      <c r="M17" s="95"/>
      <c r="N17" s="95"/>
      <c r="O17" s="95"/>
      <c r="P17" s="101"/>
      <c r="Q17" s="95"/>
      <c r="R17" s="95"/>
      <c r="S17" s="95"/>
      <c r="T17" s="101"/>
      <c r="U17" s="95"/>
      <c r="V17" s="101"/>
    </row>
    <row r="18" spans="1:24" ht="22">
      <c r="A18" s="142" t="s">
        <v>114</v>
      </c>
      <c r="B18" s="452"/>
      <c r="C18" s="88"/>
      <c r="D18" s="88"/>
      <c r="E18" s="88"/>
      <c r="F18" s="88"/>
      <c r="G18" s="88"/>
      <c r="I18" s="88"/>
      <c r="K18" s="88"/>
      <c r="L18" s="88"/>
      <c r="M18" s="88"/>
      <c r="N18" s="88"/>
      <c r="O18" s="88"/>
      <c r="P18" s="88"/>
      <c r="Q18" s="88"/>
      <c r="S18" s="88"/>
      <c r="T18" s="88"/>
      <c r="U18" s="88"/>
      <c r="V18" s="88"/>
    </row>
    <row r="19" spans="1:24" hidden="1">
      <c r="A19" s="125" t="s">
        <v>158</v>
      </c>
      <c r="B19" s="452" t="s">
        <v>132</v>
      </c>
      <c r="C19" s="130"/>
      <c r="D19" s="23">
        <v>0</v>
      </c>
      <c r="E19" s="130"/>
      <c r="F19" s="23">
        <v>0</v>
      </c>
      <c r="G19" s="88"/>
      <c r="H19" s="367"/>
      <c r="I19" s="88"/>
      <c r="J19" s="367"/>
      <c r="K19" s="88"/>
      <c r="L19" s="23">
        <v>0</v>
      </c>
      <c r="M19" s="88"/>
      <c r="N19" s="88">
        <v>0</v>
      </c>
      <c r="O19" s="88"/>
      <c r="P19" s="88">
        <f>SUM(D19:N19)</f>
        <v>0</v>
      </c>
      <c r="Q19" s="88"/>
      <c r="R19" s="367"/>
      <c r="S19" s="88"/>
      <c r="T19" s="88"/>
      <c r="U19" s="88"/>
      <c r="V19" s="88">
        <f>SUM(P19:T19)</f>
        <v>0</v>
      </c>
    </row>
    <row r="20" spans="1:24">
      <c r="A20" s="125" t="s">
        <v>188</v>
      </c>
      <c r="B20" s="452">
        <v>9</v>
      </c>
      <c r="C20" s="130"/>
      <c r="D20" s="23">
        <v>0</v>
      </c>
      <c r="E20" s="130"/>
      <c r="F20" s="23">
        <v>0</v>
      </c>
      <c r="G20" s="88"/>
      <c r="H20" s="367">
        <v>0</v>
      </c>
      <c r="I20" s="88"/>
      <c r="J20" s="367">
        <v>0</v>
      </c>
      <c r="K20" s="88"/>
      <c r="L20" s="23">
        <v>0</v>
      </c>
      <c r="M20" s="88"/>
      <c r="N20" s="23">
        <f>-3993787</f>
        <v>-3993787</v>
      </c>
      <c r="O20" s="88"/>
      <c r="P20" s="88">
        <f>SUM(D20:N20)</f>
        <v>-3993787</v>
      </c>
      <c r="Q20" s="88"/>
      <c r="R20" s="372">
        <v>0</v>
      </c>
      <c r="S20" s="88"/>
      <c r="T20" s="23">
        <v>12756787</v>
      </c>
      <c r="U20" s="88"/>
      <c r="V20" s="88">
        <f>SUM(P20:T20)</f>
        <v>8763000</v>
      </c>
      <c r="X20" s="348"/>
    </row>
    <row r="21" spans="1:24" ht="22">
      <c r="A21" s="143" t="s">
        <v>115</v>
      </c>
      <c r="B21" s="452"/>
      <c r="C21" s="129"/>
      <c r="D21" s="103">
        <f>SUM(D19:D20)</f>
        <v>0</v>
      </c>
      <c r="E21" s="129"/>
      <c r="F21" s="103">
        <f>SUM(F19:F20)</f>
        <v>0</v>
      </c>
      <c r="G21" s="95"/>
      <c r="H21" s="103">
        <f>SUM(H19:H20)</f>
        <v>0</v>
      </c>
      <c r="I21" s="95"/>
      <c r="J21" s="103">
        <f>SUM(J19:J20)</f>
        <v>0</v>
      </c>
      <c r="K21" s="129"/>
      <c r="L21" s="103">
        <f>SUM(L19:L20)</f>
        <v>0</v>
      </c>
      <c r="M21" s="95"/>
      <c r="N21" s="103">
        <f>SUM(N19:N20)</f>
        <v>-3993787</v>
      </c>
      <c r="O21" s="95"/>
      <c r="P21" s="103">
        <f>SUM(P19:P20)</f>
        <v>-3993787</v>
      </c>
      <c r="Q21" s="95"/>
      <c r="R21" s="103">
        <f>SUM(R19:R20)</f>
        <v>0</v>
      </c>
      <c r="S21" s="95"/>
      <c r="T21" s="103">
        <f>SUM(T19:T20)</f>
        <v>12756787</v>
      </c>
      <c r="U21" s="95"/>
      <c r="V21" s="103">
        <f>SUM(V19:V20)</f>
        <v>8763000</v>
      </c>
    </row>
    <row r="22" spans="1:24" ht="22">
      <c r="A22" s="139" t="s">
        <v>116</v>
      </c>
      <c r="B22" s="452"/>
      <c r="C22" s="135"/>
      <c r="D22" s="144">
        <f>SUM(D21,D16)</f>
        <v>0</v>
      </c>
      <c r="E22" s="135"/>
      <c r="F22" s="144">
        <f>SUM(F21,F16)</f>
        <v>0</v>
      </c>
      <c r="G22" s="95"/>
      <c r="H22" s="144">
        <f>SUM(H21,H16)</f>
        <v>0</v>
      </c>
      <c r="I22" s="95"/>
      <c r="J22" s="144">
        <f>SUM(J21,J16)</f>
        <v>7149366</v>
      </c>
      <c r="K22" s="135"/>
      <c r="L22" s="144">
        <f>SUM(L21,L16)</f>
        <v>0</v>
      </c>
      <c r="M22" s="101"/>
      <c r="N22" s="144">
        <f>SUM(N21,N16)</f>
        <v>-3993787</v>
      </c>
      <c r="O22" s="101"/>
      <c r="P22" s="144">
        <f>SUM(P21,P16)</f>
        <v>3155579</v>
      </c>
      <c r="Q22" s="95"/>
      <c r="R22" s="144">
        <f>SUM(R21,R16)</f>
        <v>0</v>
      </c>
      <c r="S22" s="95"/>
      <c r="T22" s="59">
        <f>SUM(T21,T16)</f>
        <v>12756787</v>
      </c>
      <c r="U22" s="195"/>
      <c r="V22" s="59">
        <f>SUM(V21,V16)</f>
        <v>15912366</v>
      </c>
    </row>
    <row r="23" spans="1:24" ht="22">
      <c r="A23" s="139"/>
      <c r="B23" s="452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</row>
    <row r="24" spans="1:24" ht="22">
      <c r="A24" s="139" t="s">
        <v>170</v>
      </c>
      <c r="B24" s="99"/>
      <c r="C24" s="129"/>
      <c r="D24" s="95"/>
      <c r="E24" s="129"/>
      <c r="F24" s="95"/>
      <c r="G24" s="95"/>
      <c r="H24" s="95"/>
      <c r="I24" s="95"/>
      <c r="J24" s="95"/>
      <c r="K24" s="129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</row>
    <row r="25" spans="1:24">
      <c r="A25" s="125" t="s">
        <v>255</v>
      </c>
      <c r="B25" s="452"/>
      <c r="C25" s="130"/>
      <c r="D25" s="23">
        <v>0</v>
      </c>
      <c r="E25" s="130"/>
      <c r="F25" s="23">
        <v>0</v>
      </c>
      <c r="G25" s="23"/>
      <c r="H25" s="23">
        <v>0</v>
      </c>
      <c r="I25" s="23"/>
      <c r="J25" s="23">
        <v>0</v>
      </c>
      <c r="K25" s="130"/>
      <c r="L25" s="364">
        <v>0</v>
      </c>
      <c r="M25" s="23"/>
      <c r="N25" s="23">
        <v>57987536</v>
      </c>
      <c r="O25" s="23"/>
      <c r="P25" s="23">
        <f>SUM(D25:N25)</f>
        <v>57987536</v>
      </c>
      <c r="Q25" s="23"/>
      <c r="R25" s="23">
        <v>0</v>
      </c>
      <c r="S25" s="23"/>
      <c r="T25" s="23">
        <v>-181559</v>
      </c>
      <c r="U25" s="23"/>
      <c r="V25" s="23">
        <f>SUM(P25:T25)</f>
        <v>57805977</v>
      </c>
      <c r="W25" s="348"/>
      <c r="X25" s="195"/>
    </row>
    <row r="26" spans="1:24">
      <c r="A26" s="125" t="s">
        <v>101</v>
      </c>
      <c r="B26" s="452"/>
      <c r="C26" s="130"/>
      <c r="D26" s="23">
        <v>0</v>
      </c>
      <c r="E26" s="130"/>
      <c r="F26" s="23">
        <v>0</v>
      </c>
      <c r="G26" s="23"/>
      <c r="H26" s="23">
        <v>0</v>
      </c>
      <c r="I26" s="23"/>
      <c r="J26" s="23">
        <v>0</v>
      </c>
      <c r="K26" s="130"/>
      <c r="L26" s="364">
        <v>0</v>
      </c>
      <c r="M26" s="23"/>
      <c r="N26" s="23">
        <v>3261445</v>
      </c>
      <c r="O26" s="23"/>
      <c r="P26" s="23">
        <f>SUM(D26:N26)</f>
        <v>3261445</v>
      </c>
      <c r="Q26" s="23"/>
      <c r="R26" s="23">
        <v>0</v>
      </c>
      <c r="S26" s="23"/>
      <c r="T26" s="409">
        <v>29481</v>
      </c>
      <c r="U26" s="23"/>
      <c r="V26" s="23">
        <f>SUM(P26:T26)</f>
        <v>3290926</v>
      </c>
      <c r="W26" s="348"/>
      <c r="X26" s="195"/>
    </row>
    <row r="27" spans="1:24" ht="22">
      <c r="A27" s="75" t="s">
        <v>256</v>
      </c>
      <c r="B27" s="99"/>
      <c r="C27" s="129"/>
      <c r="D27" s="103">
        <f>SUM(D25:D26)</f>
        <v>0</v>
      </c>
      <c r="E27" s="129"/>
      <c r="F27" s="103">
        <f>SUM(F25:F26)</f>
        <v>0</v>
      </c>
      <c r="G27" s="101"/>
      <c r="H27" s="103">
        <f>SUM(H25:H26)</f>
        <v>0</v>
      </c>
      <c r="I27" s="101"/>
      <c r="J27" s="103">
        <f>SUM(J25:J26)</f>
        <v>0</v>
      </c>
      <c r="K27" s="129"/>
      <c r="L27" s="103">
        <f>SUM(L25:L26)</f>
        <v>0</v>
      </c>
      <c r="M27" s="101"/>
      <c r="N27" s="103">
        <f>SUM(N25:N26)</f>
        <v>61248981</v>
      </c>
      <c r="O27" s="101"/>
      <c r="P27" s="103">
        <f>SUM(P25:P26)</f>
        <v>61248981</v>
      </c>
      <c r="Q27" s="101"/>
      <c r="R27" s="103">
        <f>SUM(R25:R26)</f>
        <v>0</v>
      </c>
      <c r="S27" s="101"/>
      <c r="T27" s="103">
        <f>SUM(T25:T26)</f>
        <v>-152078</v>
      </c>
      <c r="U27" s="101"/>
      <c r="V27" s="103">
        <f>SUM(V25:V26)</f>
        <v>61096903</v>
      </c>
      <c r="W27" s="348"/>
    </row>
    <row r="28" spans="1:24" ht="18" customHeight="1">
      <c r="A28" s="84"/>
      <c r="B28" s="99"/>
      <c r="C28" s="129"/>
      <c r="D28" s="95"/>
      <c r="E28" s="129"/>
      <c r="F28" s="95"/>
      <c r="G28" s="101"/>
      <c r="H28" s="101"/>
      <c r="I28" s="101"/>
      <c r="J28" s="101"/>
      <c r="K28" s="129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</row>
    <row r="29" spans="1:24">
      <c r="A29" s="125" t="s">
        <v>200</v>
      </c>
      <c r="B29" s="452">
        <v>19</v>
      </c>
      <c r="C29" s="130"/>
      <c r="D29" s="173">
        <v>0</v>
      </c>
      <c r="E29" s="130"/>
      <c r="F29" s="173">
        <v>0</v>
      </c>
      <c r="G29" s="23"/>
      <c r="H29" s="173">
        <v>0</v>
      </c>
      <c r="I29" s="23"/>
      <c r="J29" s="173">
        <v>0</v>
      </c>
      <c r="K29" s="130"/>
      <c r="L29" s="173">
        <v>3118152</v>
      </c>
      <c r="M29" s="23"/>
      <c r="N29" s="173">
        <v>-3118152</v>
      </c>
      <c r="O29" s="23"/>
      <c r="P29" s="173">
        <f>SUM(D29:N29)</f>
        <v>0</v>
      </c>
      <c r="Q29" s="23"/>
      <c r="R29" s="23">
        <v>0</v>
      </c>
      <c r="S29" s="23"/>
      <c r="T29" s="173">
        <v>0</v>
      </c>
      <c r="U29" s="23"/>
      <c r="V29" s="173">
        <f>SUM(P29:T29)</f>
        <v>0</v>
      </c>
      <c r="X29" s="195"/>
    </row>
    <row r="30" spans="1:24" ht="22.5" thickBot="1">
      <c r="A30" s="356" t="s">
        <v>174</v>
      </c>
      <c r="B30" s="99"/>
      <c r="C30" s="129"/>
      <c r="D30" s="131">
        <f>SUM(D11,D16,D21,D27,D29)</f>
        <v>887982700</v>
      </c>
      <c r="E30" s="129"/>
      <c r="F30" s="131">
        <f>SUM(F11,F16,F21,F27,F29)</f>
        <v>187228375</v>
      </c>
      <c r="G30" s="101"/>
      <c r="H30" s="131">
        <f>SUM(H11,H16,H21,H27,H29)</f>
        <v>-42011799</v>
      </c>
      <c r="I30" s="101"/>
      <c r="J30" s="131">
        <f>SUM(J11,J16,J21,J27,J29)</f>
        <v>7149366</v>
      </c>
      <c r="K30" s="129"/>
      <c r="L30" s="131">
        <f>SUM(L11,L16,L21,L27,L29)</f>
        <v>8218152</v>
      </c>
      <c r="M30" s="101"/>
      <c r="N30" s="131">
        <f>SUM(N11,N16,N21,N27,N29)</f>
        <v>370234200</v>
      </c>
      <c r="O30" s="101"/>
      <c r="P30" s="131">
        <f>SUM(P11,P16,P21,P27,P29)</f>
        <v>1418800994</v>
      </c>
      <c r="Q30" s="101"/>
      <c r="R30" s="131" t="e">
        <f>SUM(#REF!,R16,R21,R27)</f>
        <v>#REF!</v>
      </c>
      <c r="S30" s="101"/>
      <c r="T30" s="131">
        <f>SUM(T11,T16,T21,T27,T29)</f>
        <v>34977507</v>
      </c>
      <c r="U30" s="101"/>
      <c r="V30" s="131">
        <f>SUM(V11,V16,V21,V27,V29)</f>
        <v>1453778501</v>
      </c>
      <c r="W30" s="348"/>
    </row>
    <row r="31" spans="1:24" ht="22" thickTop="1">
      <c r="W31" s="348"/>
    </row>
    <row r="32" spans="1:24">
      <c r="N32" s="383"/>
      <c r="O32" s="383"/>
      <c r="P32" s="383"/>
      <c r="Q32" s="383"/>
      <c r="R32" s="383"/>
      <c r="S32" s="383"/>
      <c r="T32" s="383"/>
      <c r="V32" s="370"/>
    </row>
    <row r="33" spans="7:22">
      <c r="G33" s="126"/>
      <c r="H33" s="126"/>
      <c r="I33" s="126"/>
      <c r="J33" s="126"/>
      <c r="L33" s="126"/>
      <c r="M33" s="126"/>
      <c r="N33" s="126"/>
      <c r="O33" s="126"/>
      <c r="P33" s="126"/>
      <c r="Q33" s="126"/>
      <c r="R33" s="373"/>
      <c r="S33" s="373"/>
      <c r="T33" s="373"/>
      <c r="U33" s="126"/>
      <c r="V33" s="126"/>
    </row>
    <row r="34" spans="7:22">
      <c r="G34" s="350"/>
      <c r="H34" s="350"/>
      <c r="I34" s="350"/>
      <c r="J34" s="350"/>
      <c r="L34" s="364"/>
      <c r="M34" s="350"/>
      <c r="N34" s="350"/>
      <c r="O34" s="350"/>
      <c r="P34" s="350"/>
      <c r="Q34" s="350"/>
      <c r="R34" s="364"/>
      <c r="S34" s="364"/>
      <c r="T34" s="364"/>
      <c r="U34" s="350"/>
      <c r="V34" s="350"/>
    </row>
    <row r="35" spans="7:22">
      <c r="L35" s="364"/>
      <c r="P35" s="365"/>
      <c r="T35" s="365"/>
    </row>
  </sheetData>
  <mergeCells count="5">
    <mergeCell ref="A1:H1"/>
    <mergeCell ref="D4:V4"/>
    <mergeCell ref="L5:N5"/>
    <mergeCell ref="L6:N6"/>
    <mergeCell ref="D9:V9"/>
  </mergeCells>
  <pageMargins left="0.7" right="0.6" top="0.48" bottom="0.5" header="0.5" footer="0.5"/>
  <pageSetup paperSize="9" scale="69" firstPageNumber="12" orientation="landscape" useFirstPageNumber="1" r:id="rId1"/>
  <headerFooter alignWithMargins="0">
    <oddFooter>&amp;Lหมายเหตุประกอบงบการเงินเป็นส่วนหนึ่งของงบการเงินนี้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37"/>
  <sheetViews>
    <sheetView view="pageBreakPreview" topLeftCell="A10" zoomScaleNormal="70" zoomScaleSheetLayoutView="100" workbookViewId="0">
      <selection activeCell="A19" sqref="A19"/>
    </sheetView>
  </sheetViews>
  <sheetFormatPr defaultColWidth="9.09765625" defaultRowHeight="21.5"/>
  <cols>
    <col min="1" max="1" width="61.69921875" style="78" customWidth="1"/>
    <col min="2" max="2" width="9.59765625" style="454" customWidth="1"/>
    <col min="3" max="3" width="1.19921875" style="78" customWidth="1"/>
    <col min="4" max="4" width="14.3984375" style="78" customWidth="1"/>
    <col min="5" max="5" width="1.19921875" style="78" customWidth="1"/>
    <col min="6" max="6" width="13.8984375" style="78" customWidth="1"/>
    <col min="7" max="7" width="1.09765625" style="78" customWidth="1"/>
    <col min="8" max="8" width="17.3984375" style="78" bestFit="1" customWidth="1"/>
    <col min="9" max="9" width="1.09765625" style="78" customWidth="1"/>
    <col min="10" max="10" width="17.3984375" style="78" bestFit="1" customWidth="1"/>
    <col min="11" max="11" width="1.09765625" style="78" customWidth="1"/>
    <col min="12" max="12" width="16.59765625" style="78" bestFit="1" customWidth="1"/>
    <col min="13" max="13" width="0.8984375" style="78" customWidth="1"/>
    <col min="14" max="14" width="14.3984375" style="78" customWidth="1"/>
    <col min="15" max="15" width="0.8984375" style="78" customWidth="1"/>
    <col min="16" max="16" width="14.69921875" style="78" customWidth="1"/>
    <col min="17" max="17" width="1.09765625" style="78" customWidth="1"/>
    <col min="18" max="18" width="21.09765625" style="78" hidden="1" customWidth="1"/>
    <col min="19" max="19" width="1.09765625" style="78" hidden="1" customWidth="1"/>
    <col min="20" max="20" width="18.3984375" style="78" bestFit="1" customWidth="1"/>
    <col min="21" max="21" width="1.09765625" style="78" customWidth="1"/>
    <col min="22" max="22" width="14.3984375" style="78" customWidth="1"/>
    <col min="23" max="23" width="14" style="199" bestFit="1" customWidth="1"/>
    <col min="24" max="24" width="14.59765625" style="199" bestFit="1" customWidth="1"/>
    <col min="25" max="28" width="9.09765625" style="199"/>
    <col min="29" max="29" width="10.19921875" style="199" bestFit="1" customWidth="1"/>
    <col min="30" max="16384" width="9.09765625" style="199"/>
  </cols>
  <sheetData>
    <row r="1" spans="1:23" ht="23">
      <c r="A1" s="466" t="s">
        <v>199</v>
      </c>
      <c r="B1" s="466"/>
      <c r="C1" s="466"/>
      <c r="D1" s="466"/>
      <c r="E1" s="466"/>
      <c r="F1" s="466"/>
      <c r="G1" s="466"/>
      <c r="H1" s="466"/>
      <c r="I1" s="396"/>
      <c r="J1" s="396"/>
      <c r="K1" s="77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</row>
    <row r="2" spans="1:23" ht="23">
      <c r="A2" s="379" t="s">
        <v>155</v>
      </c>
      <c r="B2" s="453"/>
      <c r="C2" s="117"/>
      <c r="D2" s="116"/>
      <c r="E2" s="117"/>
      <c r="F2" s="116"/>
      <c r="G2" s="118"/>
      <c r="H2" s="118"/>
      <c r="I2" s="118"/>
      <c r="J2" s="118"/>
      <c r="K2" s="117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</row>
    <row r="3" spans="1:23" ht="24.75" customHeight="1">
      <c r="A3" s="379"/>
      <c r="B3" s="453"/>
      <c r="C3" s="117"/>
      <c r="D3" s="116"/>
      <c r="E3" s="117"/>
      <c r="F3" s="116"/>
      <c r="G3" s="118"/>
      <c r="H3" s="118"/>
      <c r="I3" s="118"/>
      <c r="J3" s="118"/>
      <c r="K3" s="117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</row>
    <row r="4" spans="1:23" ht="22">
      <c r="A4" s="119"/>
      <c r="B4" s="452"/>
      <c r="C4" s="380"/>
      <c r="D4" s="472" t="s">
        <v>2</v>
      </c>
      <c r="E4" s="472"/>
      <c r="F4" s="472"/>
      <c r="G4" s="472"/>
      <c r="H4" s="472"/>
      <c r="I4" s="472"/>
      <c r="J4" s="472"/>
      <c r="K4" s="472"/>
      <c r="L4" s="472"/>
      <c r="M4" s="472"/>
      <c r="N4" s="472"/>
      <c r="O4" s="472"/>
      <c r="P4" s="472"/>
      <c r="Q4" s="472"/>
      <c r="R4" s="472"/>
      <c r="S4" s="472"/>
      <c r="T4" s="472"/>
      <c r="U4" s="472"/>
      <c r="V4" s="472"/>
    </row>
    <row r="5" spans="1:23" ht="22">
      <c r="A5" s="119"/>
      <c r="B5" s="452"/>
      <c r="C5" s="408"/>
      <c r="D5" s="407"/>
      <c r="E5" s="407"/>
      <c r="F5" s="407"/>
      <c r="G5" s="407"/>
      <c r="H5" s="407"/>
      <c r="I5" s="407"/>
      <c r="J5" s="407"/>
      <c r="K5" s="407"/>
      <c r="L5" s="473" t="s">
        <v>48</v>
      </c>
      <c r="M5" s="473"/>
      <c r="N5" s="473"/>
      <c r="O5" s="407"/>
      <c r="P5" s="407"/>
      <c r="Q5" s="407"/>
      <c r="R5" s="407"/>
      <c r="S5" s="407"/>
      <c r="T5" s="407"/>
      <c r="U5" s="407"/>
      <c r="V5" s="407"/>
    </row>
    <row r="6" spans="1:23">
      <c r="A6" s="119"/>
      <c r="B6" s="452"/>
      <c r="C6" s="380"/>
      <c r="D6" s="120" t="s">
        <v>44</v>
      </c>
      <c r="E6" s="380"/>
      <c r="F6" s="137" t="s">
        <v>94</v>
      </c>
      <c r="G6" s="120"/>
      <c r="H6" s="381" t="s">
        <v>102</v>
      </c>
      <c r="I6" s="120"/>
      <c r="J6" s="382" t="s">
        <v>183</v>
      </c>
      <c r="K6" s="380"/>
      <c r="L6" s="474"/>
      <c r="M6" s="474"/>
      <c r="N6" s="474"/>
      <c r="O6" s="120"/>
      <c r="P6" s="15" t="s">
        <v>92</v>
      </c>
      <c r="Q6" s="120"/>
      <c r="R6" s="381" t="s">
        <v>103</v>
      </c>
      <c r="S6" s="120"/>
      <c r="T6" s="15"/>
      <c r="U6" s="120"/>
      <c r="V6" s="122"/>
    </row>
    <row r="7" spans="1:23">
      <c r="A7" s="119"/>
      <c r="B7" s="452"/>
      <c r="C7" s="380"/>
      <c r="D7" s="120" t="s">
        <v>93</v>
      </c>
      <c r="E7" s="380"/>
      <c r="F7" s="410" t="s">
        <v>253</v>
      </c>
      <c r="G7" s="120"/>
      <c r="H7" s="381" t="s">
        <v>104</v>
      </c>
      <c r="I7" s="120"/>
      <c r="J7" s="382" t="s">
        <v>184</v>
      </c>
      <c r="K7" s="380"/>
      <c r="L7" s="393" t="s">
        <v>168</v>
      </c>
      <c r="M7" s="121"/>
      <c r="N7" s="137"/>
      <c r="O7" s="120"/>
      <c r="P7" s="15" t="s">
        <v>95</v>
      </c>
      <c r="Q7" s="120"/>
      <c r="R7" s="381" t="s">
        <v>105</v>
      </c>
      <c r="S7" s="120"/>
      <c r="T7" s="15" t="s">
        <v>96</v>
      </c>
      <c r="U7" s="120"/>
      <c r="V7" s="120" t="s">
        <v>92</v>
      </c>
    </row>
    <row r="8" spans="1:23">
      <c r="A8" s="119"/>
      <c r="B8" s="11" t="s">
        <v>7</v>
      </c>
      <c r="C8" s="380"/>
      <c r="D8" s="120" t="s">
        <v>97</v>
      </c>
      <c r="E8" s="380"/>
      <c r="F8" s="410" t="s">
        <v>252</v>
      </c>
      <c r="G8" s="120"/>
      <c r="H8" s="381" t="s">
        <v>98</v>
      </c>
      <c r="I8" s="120"/>
      <c r="J8" s="382" t="s">
        <v>185</v>
      </c>
      <c r="K8" s="380"/>
      <c r="L8" s="393" t="s">
        <v>169</v>
      </c>
      <c r="M8" s="381"/>
      <c r="N8" s="382" t="s">
        <v>254</v>
      </c>
      <c r="O8" s="120"/>
      <c r="P8" s="15" t="s">
        <v>99</v>
      </c>
      <c r="Q8" s="120"/>
      <c r="R8" s="381" t="s">
        <v>106</v>
      </c>
      <c r="S8" s="120"/>
      <c r="T8" s="15" t="s">
        <v>100</v>
      </c>
      <c r="U8" s="120"/>
      <c r="V8" s="378" t="s">
        <v>95</v>
      </c>
    </row>
    <row r="9" spans="1:23">
      <c r="A9" s="76"/>
      <c r="B9" s="452"/>
      <c r="C9" s="380"/>
      <c r="D9" s="475" t="s">
        <v>153</v>
      </c>
      <c r="E9" s="475"/>
      <c r="F9" s="475"/>
      <c r="G9" s="475"/>
      <c r="H9" s="475"/>
      <c r="I9" s="475"/>
      <c r="J9" s="475"/>
      <c r="K9" s="475"/>
      <c r="L9" s="475"/>
      <c r="M9" s="475"/>
      <c r="N9" s="475"/>
      <c r="O9" s="475"/>
      <c r="P9" s="475"/>
      <c r="Q9" s="475"/>
      <c r="R9" s="475"/>
      <c r="S9" s="475"/>
      <c r="T9" s="475"/>
      <c r="U9" s="475"/>
      <c r="V9" s="475"/>
      <c r="W9" s="348"/>
    </row>
    <row r="10" spans="1:23" ht="22">
      <c r="A10" s="100" t="s">
        <v>238</v>
      </c>
      <c r="B10" s="99"/>
      <c r="C10" s="380"/>
      <c r="D10" s="380"/>
      <c r="E10" s="380"/>
      <c r="F10" s="380"/>
      <c r="G10" s="380"/>
      <c r="H10" s="380"/>
      <c r="I10" s="397"/>
      <c r="J10" s="397"/>
      <c r="K10" s="380"/>
      <c r="L10" s="380"/>
      <c r="M10" s="380"/>
      <c r="N10" s="380"/>
      <c r="O10" s="380"/>
      <c r="P10" s="380"/>
      <c r="Q10" s="380"/>
      <c r="R10" s="380"/>
      <c r="S10" s="380"/>
      <c r="T10" s="380"/>
      <c r="U10" s="380"/>
      <c r="V10" s="380"/>
    </row>
    <row r="11" spans="1:23" ht="22">
      <c r="A11" s="139" t="s">
        <v>257</v>
      </c>
      <c r="B11" s="99"/>
      <c r="C11" s="95"/>
      <c r="D11" s="95">
        <v>887982700</v>
      </c>
      <c r="E11" s="95"/>
      <c r="F11" s="95">
        <v>187228375</v>
      </c>
      <c r="G11" s="95"/>
      <c r="H11" s="95">
        <v>-42011799</v>
      </c>
      <c r="I11" s="95"/>
      <c r="J11" s="95">
        <v>7149366</v>
      </c>
      <c r="K11" s="95"/>
      <c r="L11" s="95">
        <v>8218152</v>
      </c>
      <c r="M11" s="95"/>
      <c r="N11" s="95">
        <v>370234200</v>
      </c>
      <c r="O11" s="95"/>
      <c r="P11" s="95">
        <f>SUM(D11:N11)</f>
        <v>1418800994</v>
      </c>
      <c r="Q11" s="95"/>
      <c r="R11" s="95"/>
      <c r="S11" s="95"/>
      <c r="T11" s="95">
        <v>34977507</v>
      </c>
      <c r="U11" s="95"/>
      <c r="V11" s="95">
        <f>SUM(P11:T11)</f>
        <v>1453778501</v>
      </c>
    </row>
    <row r="12" spans="1:23" ht="22.5" customHeight="1">
      <c r="A12" s="84"/>
      <c r="B12" s="99"/>
      <c r="C12" s="129"/>
      <c r="D12" s="95"/>
      <c r="E12" s="129"/>
      <c r="F12" s="95"/>
      <c r="G12" s="101"/>
      <c r="H12" s="101"/>
      <c r="I12" s="101"/>
      <c r="J12" s="101"/>
      <c r="K12" s="129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</row>
    <row r="13" spans="1:23" ht="22">
      <c r="A13" s="139" t="s">
        <v>107</v>
      </c>
      <c r="B13" s="452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</row>
    <row r="14" spans="1:23" ht="22">
      <c r="A14" s="142" t="s">
        <v>281</v>
      </c>
      <c r="B14" s="452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</row>
    <row r="15" spans="1:23">
      <c r="A15" s="125" t="s">
        <v>150</v>
      </c>
      <c r="B15" s="452">
        <v>17</v>
      </c>
      <c r="C15" s="88"/>
      <c r="D15" s="88">
        <v>117017300</v>
      </c>
      <c r="E15" s="88"/>
      <c r="F15" s="88">
        <v>161368146</v>
      </c>
      <c r="G15" s="88"/>
      <c r="H15" s="88">
        <v>0</v>
      </c>
      <c r="I15" s="88"/>
      <c r="J15" s="88">
        <v>0</v>
      </c>
      <c r="K15" s="88"/>
      <c r="L15" s="88">
        <v>0</v>
      </c>
      <c r="M15" s="88"/>
      <c r="N15" s="88">
        <v>0</v>
      </c>
      <c r="O15" s="88"/>
      <c r="P15" s="88">
        <f>SUM(D15:N15)</f>
        <v>278385446</v>
      </c>
      <c r="Q15" s="88"/>
      <c r="R15" s="88">
        <v>0</v>
      </c>
      <c r="S15" s="88"/>
      <c r="T15" s="349">
        <v>0</v>
      </c>
      <c r="U15" s="88"/>
      <c r="V15" s="88">
        <f>SUM(P15:T15)</f>
        <v>278385446</v>
      </c>
    </row>
    <row r="16" spans="1:23">
      <c r="A16" s="125" t="s">
        <v>187</v>
      </c>
      <c r="B16" s="452">
        <v>18</v>
      </c>
      <c r="C16" s="88"/>
      <c r="D16" s="88">
        <v>0</v>
      </c>
      <c r="E16" s="88"/>
      <c r="F16" s="88">
        <v>0</v>
      </c>
      <c r="G16" s="88"/>
      <c r="H16" s="88">
        <v>0</v>
      </c>
      <c r="I16" s="88"/>
      <c r="J16" s="88">
        <v>10860259</v>
      </c>
      <c r="K16" s="88"/>
      <c r="L16" s="88">
        <v>0</v>
      </c>
      <c r="M16" s="88"/>
      <c r="N16" s="88">
        <v>0</v>
      </c>
      <c r="O16" s="88"/>
      <c r="P16" s="88">
        <f>SUM(D16:N16)</f>
        <v>10860259</v>
      </c>
      <c r="Q16" s="88"/>
      <c r="R16" s="88">
        <v>0</v>
      </c>
      <c r="S16" s="88"/>
      <c r="T16" s="349">
        <v>0</v>
      </c>
      <c r="U16" s="88"/>
      <c r="V16" s="349">
        <f>SUM(P16,T16)</f>
        <v>10860259</v>
      </c>
    </row>
    <row r="17" spans="1:24">
      <c r="A17" s="125" t="s">
        <v>258</v>
      </c>
      <c r="B17" s="452">
        <v>25</v>
      </c>
      <c r="C17" s="88"/>
      <c r="D17" s="88">
        <v>0</v>
      </c>
      <c r="E17" s="88"/>
      <c r="F17" s="88">
        <v>0</v>
      </c>
      <c r="G17" s="88"/>
      <c r="H17" s="88">
        <v>0</v>
      </c>
      <c r="I17" s="88"/>
      <c r="J17" s="88">
        <v>0</v>
      </c>
      <c r="K17" s="88"/>
      <c r="L17" s="88">
        <v>0</v>
      </c>
      <c r="M17" s="88"/>
      <c r="N17" s="88">
        <v>-322337720</v>
      </c>
      <c r="O17" s="88"/>
      <c r="P17" s="88">
        <f>SUM(D17:N17)</f>
        <v>-322337720</v>
      </c>
      <c r="Q17" s="88"/>
      <c r="R17" s="88"/>
      <c r="S17" s="88"/>
      <c r="T17" s="349">
        <v>0</v>
      </c>
      <c r="U17" s="88"/>
      <c r="V17" s="349">
        <f>SUM(P17,T17)</f>
        <v>-322337720</v>
      </c>
    </row>
    <row r="18" spans="1:24" ht="22">
      <c r="A18" s="142" t="s">
        <v>282</v>
      </c>
      <c r="B18" s="452"/>
      <c r="C18" s="129"/>
      <c r="D18" s="103">
        <f>SUM(D15:D17)</f>
        <v>117017300</v>
      </c>
      <c r="E18" s="129"/>
      <c r="F18" s="103">
        <f>SUM(F15:F17)</f>
        <v>161368146</v>
      </c>
      <c r="G18" s="95"/>
      <c r="H18" s="103">
        <f>SUM(H15:H17)</f>
        <v>0</v>
      </c>
      <c r="I18" s="95"/>
      <c r="J18" s="103">
        <f>SUM(J15:J17)</f>
        <v>10860259</v>
      </c>
      <c r="K18" s="129"/>
      <c r="L18" s="103">
        <f>SUM(L15:L17)</f>
        <v>0</v>
      </c>
      <c r="M18" s="95"/>
      <c r="N18" s="103">
        <f>SUM(N15:N17)</f>
        <v>-322337720</v>
      </c>
      <c r="O18" s="95"/>
      <c r="P18" s="103">
        <f>SUM(P15:P17)</f>
        <v>-33092015</v>
      </c>
      <c r="Q18" s="95"/>
      <c r="R18" s="103">
        <f>SUM(R15:R16)</f>
        <v>0</v>
      </c>
      <c r="S18" s="95"/>
      <c r="T18" s="103">
        <f>SUM(T15:T17)</f>
        <v>0</v>
      </c>
      <c r="U18" s="95"/>
      <c r="V18" s="103">
        <f>SUM(V15:V17)</f>
        <v>-33092015</v>
      </c>
    </row>
    <row r="19" spans="1:24" ht="22">
      <c r="A19" s="139"/>
      <c r="B19" s="452"/>
      <c r="C19" s="129"/>
      <c r="D19" s="101"/>
      <c r="E19" s="129"/>
      <c r="F19" s="101"/>
      <c r="G19" s="95"/>
      <c r="H19" s="95"/>
      <c r="I19" s="95"/>
      <c r="J19" s="95"/>
      <c r="K19" s="129"/>
      <c r="L19" s="101"/>
      <c r="M19" s="95"/>
      <c r="N19" s="95"/>
      <c r="O19" s="95"/>
      <c r="P19" s="101"/>
      <c r="Q19" s="95"/>
      <c r="R19" s="95"/>
      <c r="S19" s="95"/>
      <c r="T19" s="101"/>
      <c r="U19" s="95"/>
      <c r="V19" s="101"/>
    </row>
    <row r="20" spans="1:24" ht="22">
      <c r="A20" s="142" t="s">
        <v>114</v>
      </c>
      <c r="B20" s="452"/>
      <c r="C20" s="88"/>
      <c r="D20" s="88"/>
      <c r="E20" s="88"/>
      <c r="F20" s="88"/>
      <c r="G20" s="88"/>
      <c r="I20" s="88"/>
      <c r="K20" s="88"/>
      <c r="L20" s="88"/>
      <c r="M20" s="88"/>
      <c r="N20" s="88"/>
      <c r="O20" s="88"/>
      <c r="P20" s="88"/>
      <c r="Q20" s="88"/>
      <c r="S20" s="88"/>
      <c r="T20" s="88"/>
      <c r="U20" s="88"/>
      <c r="V20" s="88"/>
    </row>
    <row r="21" spans="1:24">
      <c r="A21" s="125" t="s">
        <v>259</v>
      </c>
      <c r="B21" s="452"/>
      <c r="C21" s="88"/>
      <c r="D21" s="88"/>
      <c r="E21" s="88"/>
      <c r="F21" s="88"/>
      <c r="G21" s="88"/>
      <c r="I21" s="88"/>
      <c r="K21" s="88"/>
      <c r="L21" s="88"/>
      <c r="M21" s="88"/>
      <c r="N21" s="88"/>
      <c r="O21" s="88"/>
      <c r="P21" s="88"/>
      <c r="Q21" s="88"/>
      <c r="S21" s="88"/>
      <c r="T21" s="88"/>
      <c r="U21" s="88"/>
      <c r="V21" s="88"/>
    </row>
    <row r="22" spans="1:24">
      <c r="A22" s="125" t="s">
        <v>260</v>
      </c>
      <c r="B22" s="452">
        <v>9</v>
      </c>
      <c r="C22" s="130"/>
      <c r="D22" s="23">
        <v>0</v>
      </c>
      <c r="E22" s="130"/>
      <c r="F22" s="23">
        <v>0</v>
      </c>
      <c r="G22" s="88"/>
      <c r="H22" s="367">
        <v>0</v>
      </c>
      <c r="I22" s="88"/>
      <c r="J22" s="367">
        <v>0</v>
      </c>
      <c r="K22" s="88"/>
      <c r="L22" s="23">
        <v>0</v>
      </c>
      <c r="M22" s="88"/>
      <c r="N22" s="23">
        <f>-4907362-24</f>
        <v>-4907386</v>
      </c>
      <c r="O22" s="88"/>
      <c r="P22" s="88">
        <f>SUM(D22:N22)</f>
        <v>-4907386</v>
      </c>
      <c r="Q22" s="88"/>
      <c r="R22" s="372">
        <v>0</v>
      </c>
      <c r="S22" s="88"/>
      <c r="T22" s="23">
        <f>20696392+25</f>
        <v>20696417</v>
      </c>
      <c r="U22" s="88"/>
      <c r="V22" s="88">
        <f>SUM(P22:T22)</f>
        <v>15789031</v>
      </c>
      <c r="X22" s="348"/>
    </row>
    <row r="23" spans="1:24" ht="22">
      <c r="A23" s="143" t="s">
        <v>115</v>
      </c>
      <c r="B23" s="452"/>
      <c r="C23" s="129"/>
      <c r="D23" s="103">
        <f>SUM(D22:D22)</f>
        <v>0</v>
      </c>
      <c r="E23" s="129"/>
      <c r="F23" s="103">
        <f>SUM(F22:F22)</f>
        <v>0</v>
      </c>
      <c r="G23" s="95"/>
      <c r="H23" s="103">
        <f>SUM(H22:H22)</f>
        <v>0</v>
      </c>
      <c r="I23" s="95"/>
      <c r="J23" s="103">
        <f>SUM(J22:J22)</f>
        <v>0</v>
      </c>
      <c r="K23" s="129"/>
      <c r="L23" s="103">
        <f>SUM(L22:L22)</f>
        <v>0</v>
      </c>
      <c r="M23" s="95"/>
      <c r="N23" s="103">
        <f>SUM(N22:N22)</f>
        <v>-4907386</v>
      </c>
      <c r="O23" s="95"/>
      <c r="P23" s="103">
        <f>SUM(P22:P22)</f>
        <v>-4907386</v>
      </c>
      <c r="Q23" s="95"/>
      <c r="R23" s="103">
        <f>SUM(R22:R22)</f>
        <v>0</v>
      </c>
      <c r="S23" s="95"/>
      <c r="T23" s="103">
        <f>SUM(T22:T22)</f>
        <v>20696417</v>
      </c>
      <c r="U23" s="95"/>
      <c r="V23" s="103">
        <f>SUM(V22:V22)</f>
        <v>15789031</v>
      </c>
    </row>
    <row r="24" spans="1:24" ht="22">
      <c r="A24" s="139" t="s">
        <v>116</v>
      </c>
      <c r="B24" s="452"/>
      <c r="C24" s="135"/>
      <c r="D24" s="144">
        <f>SUM(D23,D18)</f>
        <v>117017300</v>
      </c>
      <c r="E24" s="135"/>
      <c r="F24" s="144">
        <f>SUM(F23,F18)</f>
        <v>161368146</v>
      </c>
      <c r="G24" s="95"/>
      <c r="H24" s="144">
        <f>SUM(H23,H18)</f>
        <v>0</v>
      </c>
      <c r="I24" s="95"/>
      <c r="J24" s="144">
        <f>SUM(J23,J18)</f>
        <v>10860259</v>
      </c>
      <c r="K24" s="135"/>
      <c r="L24" s="144">
        <f>SUM(L23,L18)</f>
        <v>0</v>
      </c>
      <c r="M24" s="101"/>
      <c r="N24" s="144">
        <f>SUM(N23,N18)</f>
        <v>-327245106</v>
      </c>
      <c r="O24" s="101"/>
      <c r="P24" s="144">
        <f>SUM(P23,P18)</f>
        <v>-37999401</v>
      </c>
      <c r="Q24" s="95"/>
      <c r="R24" s="144">
        <f>SUM(R23,R18)</f>
        <v>0</v>
      </c>
      <c r="S24" s="95"/>
      <c r="T24" s="59">
        <f>SUM(T23,T18)</f>
        <v>20696417</v>
      </c>
      <c r="U24" s="195"/>
      <c r="V24" s="59">
        <f>SUM(V23,V18)</f>
        <v>-17302984</v>
      </c>
    </row>
    <row r="25" spans="1:24" ht="22">
      <c r="A25" s="139"/>
      <c r="B25" s="452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</row>
    <row r="26" spans="1:24" ht="22">
      <c r="A26" s="139" t="s">
        <v>170</v>
      </c>
      <c r="B26" s="99"/>
      <c r="C26" s="129"/>
      <c r="D26" s="95"/>
      <c r="E26" s="129"/>
      <c r="F26" s="95"/>
      <c r="G26" s="95"/>
      <c r="H26" s="95"/>
      <c r="I26" s="95"/>
      <c r="J26" s="95"/>
      <c r="K26" s="129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</row>
    <row r="27" spans="1:24">
      <c r="A27" s="125" t="s">
        <v>255</v>
      </c>
      <c r="B27" s="452"/>
      <c r="C27" s="130"/>
      <c r="D27" s="23">
        <v>0</v>
      </c>
      <c r="E27" s="130"/>
      <c r="F27" s="23">
        <v>0</v>
      </c>
      <c r="G27" s="23"/>
      <c r="H27" s="23">
        <v>0</v>
      </c>
      <c r="I27" s="23"/>
      <c r="J27" s="23">
        <v>0</v>
      </c>
      <c r="K27" s="130"/>
      <c r="L27" s="364">
        <v>0</v>
      </c>
      <c r="M27" s="23"/>
      <c r="N27" s="23">
        <f>'PL10-11'!D55</f>
        <v>102057948</v>
      </c>
      <c r="O27" s="23"/>
      <c r="P27" s="23">
        <f>SUM(D27:N27)</f>
        <v>102057948</v>
      </c>
      <c r="Q27" s="23"/>
      <c r="R27" s="23">
        <v>0</v>
      </c>
      <c r="S27" s="23"/>
      <c r="T27" s="23">
        <f>'PL10-11'!D56</f>
        <v>-4434605</v>
      </c>
      <c r="U27" s="23"/>
      <c r="V27" s="23">
        <f>SUM(P27:T27)</f>
        <v>97623343</v>
      </c>
      <c r="W27" s="348">
        <f>V27-'PL10-11'!D31</f>
        <v>0</v>
      </c>
      <c r="X27" s="195"/>
    </row>
    <row r="28" spans="1:24">
      <c r="A28" s="125" t="s">
        <v>101</v>
      </c>
      <c r="B28" s="452"/>
      <c r="C28" s="130"/>
      <c r="D28" s="23">
        <v>0</v>
      </c>
      <c r="E28" s="130"/>
      <c r="F28" s="23">
        <v>0</v>
      </c>
      <c r="G28" s="23"/>
      <c r="H28" s="23">
        <v>0</v>
      </c>
      <c r="I28" s="23"/>
      <c r="J28" s="23">
        <v>0</v>
      </c>
      <c r="K28" s="130"/>
      <c r="L28" s="364">
        <v>0</v>
      </c>
      <c r="M28" s="23"/>
      <c r="N28" s="23">
        <v>0</v>
      </c>
      <c r="O28" s="23"/>
      <c r="P28" s="23">
        <v>0</v>
      </c>
      <c r="Q28" s="23"/>
      <c r="R28" s="23">
        <v>0</v>
      </c>
      <c r="S28" s="23"/>
      <c r="T28" s="409">
        <v>0</v>
      </c>
      <c r="U28" s="23"/>
      <c r="V28" s="23">
        <f>SUM(P28:T28)</f>
        <v>0</v>
      </c>
      <c r="W28" s="348">
        <f>V28-'PL10-11'!D41</f>
        <v>0</v>
      </c>
      <c r="X28" s="195"/>
    </row>
    <row r="29" spans="1:24" ht="22">
      <c r="A29" s="75" t="s">
        <v>256</v>
      </c>
      <c r="B29" s="99"/>
      <c r="C29" s="129"/>
      <c r="D29" s="103">
        <f>SUM(D27:D28)</f>
        <v>0</v>
      </c>
      <c r="E29" s="129"/>
      <c r="F29" s="103">
        <f>SUM(F27:F28)</f>
        <v>0</v>
      </c>
      <c r="G29" s="101"/>
      <c r="H29" s="103">
        <f>SUM(H27:H28)</f>
        <v>0</v>
      </c>
      <c r="I29" s="101"/>
      <c r="J29" s="103">
        <f>SUM(J27:J28)</f>
        <v>0</v>
      </c>
      <c r="K29" s="129"/>
      <c r="L29" s="103">
        <f>SUM(L27:L28)</f>
        <v>0</v>
      </c>
      <c r="M29" s="101"/>
      <c r="N29" s="103">
        <f>SUM(N27:N28)</f>
        <v>102057948</v>
      </c>
      <c r="O29" s="101"/>
      <c r="P29" s="103">
        <f>SUM(P27:P28)</f>
        <v>102057948</v>
      </c>
      <c r="Q29" s="101"/>
      <c r="R29" s="103">
        <f>SUM(R27:R28)</f>
        <v>0</v>
      </c>
      <c r="S29" s="101"/>
      <c r="T29" s="103">
        <f>SUM(T27:T28)</f>
        <v>-4434605</v>
      </c>
      <c r="U29" s="101"/>
      <c r="V29" s="103">
        <f>SUM(V27:V28)</f>
        <v>97623343</v>
      </c>
      <c r="W29" s="348">
        <f>V29-'PL10-11'!D62</f>
        <v>0</v>
      </c>
    </row>
    <row r="30" spans="1:24" ht="18" customHeight="1">
      <c r="A30" s="84"/>
      <c r="B30" s="99"/>
      <c r="C30" s="129"/>
      <c r="D30" s="95"/>
      <c r="E30" s="129"/>
      <c r="F30" s="95"/>
      <c r="G30" s="101"/>
      <c r="H30" s="101"/>
      <c r="I30" s="101"/>
      <c r="J30" s="101"/>
      <c r="K30" s="129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</row>
    <row r="31" spans="1:24">
      <c r="A31" s="125" t="s">
        <v>200</v>
      </c>
      <c r="B31" s="452">
        <v>19</v>
      </c>
      <c r="C31" s="130"/>
      <c r="D31" s="173">
        <v>0</v>
      </c>
      <c r="E31" s="130"/>
      <c r="F31" s="173">
        <v>0</v>
      </c>
      <c r="G31" s="23"/>
      <c r="H31" s="173">
        <v>0</v>
      </c>
      <c r="I31" s="23"/>
      <c r="J31" s="173">
        <v>0</v>
      </c>
      <c r="K31" s="130"/>
      <c r="L31" s="173">
        <v>5581848</v>
      </c>
      <c r="M31" s="23"/>
      <c r="N31" s="173">
        <v>-5581848</v>
      </c>
      <c r="O31" s="23"/>
      <c r="P31" s="173">
        <f>SUM(D31:N31)</f>
        <v>0</v>
      </c>
      <c r="Q31" s="23"/>
      <c r="R31" s="23">
        <v>0</v>
      </c>
      <c r="S31" s="23"/>
      <c r="T31" s="173">
        <v>0</v>
      </c>
      <c r="U31" s="23"/>
      <c r="V31" s="173">
        <f>SUM(P31:T31)</f>
        <v>0</v>
      </c>
      <c r="X31" s="195"/>
    </row>
    <row r="32" spans="1:24" ht="22.5" thickBot="1">
      <c r="A32" s="356" t="s">
        <v>239</v>
      </c>
      <c r="B32" s="99"/>
      <c r="C32" s="129"/>
      <c r="D32" s="131">
        <f>SUM(D11,D18,D23,D29,D31)</f>
        <v>1005000000</v>
      </c>
      <c r="E32" s="129"/>
      <c r="F32" s="131">
        <f>SUM(F11,F18,F23,F29,F31)</f>
        <v>348596521</v>
      </c>
      <c r="G32" s="101"/>
      <c r="H32" s="131">
        <f>SUM(H11,H18,H23,H29,H31)</f>
        <v>-42011799</v>
      </c>
      <c r="I32" s="101"/>
      <c r="J32" s="131">
        <f>SUM(J11,J18,J23,J29,J31)</f>
        <v>18009625</v>
      </c>
      <c r="K32" s="129"/>
      <c r="L32" s="131">
        <f>SUM(L11,L18,L23,L29,L31)</f>
        <v>13800000</v>
      </c>
      <c r="M32" s="101"/>
      <c r="N32" s="131">
        <f>SUM(N11,N18,N23,N29,N31)</f>
        <v>139465194</v>
      </c>
      <c r="O32" s="101"/>
      <c r="P32" s="131">
        <f>SUM(P11,P18,P23,P29,P31)</f>
        <v>1482859541</v>
      </c>
      <c r="Q32" s="101"/>
      <c r="R32" s="131" t="e">
        <f>SUM(#REF!,R18,R23,R29)</f>
        <v>#REF!</v>
      </c>
      <c r="S32" s="101"/>
      <c r="T32" s="131">
        <f>SUM(T11,T18,T23,T29,T31)</f>
        <v>51239319</v>
      </c>
      <c r="U32" s="101"/>
      <c r="V32" s="131">
        <f>SUM(V11,V18,V23,V29,V31)</f>
        <v>1534098860</v>
      </c>
      <c r="W32" s="348"/>
    </row>
    <row r="33" spans="7:23" ht="22" thickTop="1">
      <c r="W33" s="348"/>
    </row>
    <row r="34" spans="7:23">
      <c r="N34" s="383"/>
      <c r="O34" s="383"/>
      <c r="P34" s="383"/>
      <c r="Q34" s="383"/>
      <c r="R34" s="383"/>
      <c r="S34" s="383"/>
      <c r="T34" s="383"/>
    </row>
    <row r="35" spans="7:23">
      <c r="G35" s="126"/>
      <c r="H35" s="126"/>
      <c r="I35" s="126"/>
      <c r="J35" s="126"/>
      <c r="L35" s="126"/>
      <c r="M35" s="126"/>
      <c r="N35" s="126">
        <f>N32-'BS7-9'!D83</f>
        <v>0</v>
      </c>
      <c r="O35" s="126"/>
      <c r="P35" s="126"/>
      <c r="Q35" s="126"/>
      <c r="R35" s="373"/>
      <c r="S35" s="373"/>
      <c r="T35" s="373">
        <f>T32-'BS7-9'!D85</f>
        <v>0</v>
      </c>
      <c r="U35" s="126"/>
      <c r="V35" s="370">
        <f>V32-'BS7-9'!D86</f>
        <v>0</v>
      </c>
    </row>
    <row r="36" spans="7:23">
      <c r="G36" s="350"/>
      <c r="H36" s="350"/>
      <c r="I36" s="350"/>
      <c r="J36" s="350"/>
      <c r="L36" s="364"/>
      <c r="M36" s="350"/>
      <c r="N36" s="350"/>
      <c r="O36" s="350"/>
      <c r="P36" s="350"/>
      <c r="Q36" s="350"/>
      <c r="R36" s="364"/>
      <c r="S36" s="364"/>
      <c r="T36" s="364"/>
      <c r="U36" s="350"/>
      <c r="V36" s="350"/>
    </row>
    <row r="37" spans="7:23">
      <c r="L37" s="364"/>
      <c r="P37" s="365"/>
      <c r="T37" s="365"/>
    </row>
  </sheetData>
  <mergeCells count="5">
    <mergeCell ref="D9:V9"/>
    <mergeCell ref="D4:V4"/>
    <mergeCell ref="L6:N6"/>
    <mergeCell ref="A1:H1"/>
    <mergeCell ref="L5:N5"/>
  </mergeCells>
  <pageMargins left="0.7" right="0.6" top="0.48" bottom="0.5" header="0.5" footer="0.5"/>
  <pageSetup paperSize="9" scale="68" firstPageNumber="13" orientation="landscape" useFirstPageNumber="1" r:id="rId1"/>
  <headerFooter alignWithMargins="0">
    <oddFooter>&amp;Lหมายเหตุประกอบงบการเงินเป็นส่วนหนึ่งของงบการเงินนี้
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740E3-C693-4A76-97A8-2EABA64B0B71}">
  <dimension ref="A1:R29"/>
  <sheetViews>
    <sheetView view="pageBreakPreview" topLeftCell="A7" zoomScaleNormal="70" zoomScaleSheetLayoutView="100" workbookViewId="0">
      <selection activeCell="A26" sqref="A26"/>
    </sheetView>
  </sheetViews>
  <sheetFormatPr defaultColWidth="9.09765625" defaultRowHeight="23" customHeight="1"/>
  <cols>
    <col min="1" max="1" width="61.796875" style="127" customWidth="1"/>
    <col min="2" max="2" width="9.59765625" style="78" bestFit="1" customWidth="1"/>
    <col min="3" max="3" width="3.09765625" style="127" customWidth="1"/>
    <col min="4" max="4" width="15.796875" style="127" customWidth="1"/>
    <col min="5" max="5" width="3.09765625" style="127" customWidth="1"/>
    <col min="6" max="6" width="15.796875" style="127" customWidth="1"/>
    <col min="7" max="7" width="3.09765625" style="127" customWidth="1"/>
    <col min="8" max="8" width="15.796875" style="127" customWidth="1"/>
    <col min="9" max="9" width="3.09765625" style="127" customWidth="1"/>
    <col min="10" max="10" width="15.796875" style="127" customWidth="1"/>
    <col min="11" max="11" width="3.09765625" style="127" customWidth="1"/>
    <col min="12" max="12" width="15.796875" style="127" customWidth="1"/>
    <col min="13" max="13" width="3.09765625" style="127" customWidth="1"/>
    <col min="14" max="14" width="15.796875" style="127" customWidth="1"/>
    <col min="15" max="15" width="17.69921875" style="133" bestFit="1" customWidth="1"/>
    <col min="16" max="16" width="9.09765625" style="133"/>
    <col min="17" max="17" width="15.19921875" style="133" bestFit="1" customWidth="1"/>
    <col min="18" max="18" width="12.19921875" style="133" bestFit="1" customWidth="1"/>
    <col min="19" max="16384" width="9.09765625" style="133"/>
  </cols>
  <sheetData>
    <row r="1" spans="1:18" ht="23" customHeight="1">
      <c r="A1" s="466" t="s">
        <v>199</v>
      </c>
      <c r="B1" s="466"/>
      <c r="C1" s="466"/>
      <c r="D1" s="466"/>
      <c r="E1" s="466"/>
      <c r="F1" s="466"/>
      <c r="G1" s="466"/>
      <c r="H1" s="466"/>
      <c r="I1" s="466"/>
      <c r="J1" s="466"/>
      <c r="K1" s="114"/>
      <c r="L1" s="114"/>
      <c r="M1" s="114"/>
      <c r="N1" s="114"/>
    </row>
    <row r="2" spans="1:18" ht="23" customHeight="1">
      <c r="A2" s="446" t="s">
        <v>155</v>
      </c>
      <c r="C2" s="117"/>
      <c r="D2" s="116"/>
      <c r="E2" s="117"/>
      <c r="F2" s="116"/>
      <c r="G2" s="117"/>
      <c r="H2" s="118"/>
      <c r="I2" s="118"/>
      <c r="J2" s="118"/>
      <c r="K2" s="118"/>
      <c r="L2" s="118"/>
      <c r="M2" s="118"/>
      <c r="N2" s="118"/>
    </row>
    <row r="3" spans="1:18" ht="15.5" customHeight="1">
      <c r="A3" s="446"/>
      <c r="C3" s="117"/>
      <c r="D3" s="116"/>
      <c r="E3" s="117"/>
      <c r="F3" s="116"/>
      <c r="G3" s="117"/>
      <c r="H3" s="118"/>
      <c r="I3" s="118"/>
      <c r="J3" s="118"/>
      <c r="K3" s="118"/>
      <c r="L3" s="118"/>
      <c r="M3" s="118"/>
      <c r="N3" s="118"/>
    </row>
    <row r="4" spans="1:18" ht="23" customHeight="1">
      <c r="A4" s="119"/>
      <c r="B4" s="134"/>
      <c r="C4" s="134"/>
      <c r="D4" s="472" t="s">
        <v>3</v>
      </c>
      <c r="E4" s="472"/>
      <c r="F4" s="472"/>
      <c r="G4" s="472"/>
      <c r="H4" s="472"/>
      <c r="I4" s="472"/>
      <c r="J4" s="472"/>
      <c r="K4" s="472"/>
      <c r="L4" s="472"/>
      <c r="M4" s="472"/>
      <c r="N4" s="472"/>
    </row>
    <row r="5" spans="1:18" ht="23" customHeight="1">
      <c r="A5" s="119"/>
      <c r="B5" s="120"/>
      <c r="C5" s="449"/>
      <c r="D5" s="133"/>
      <c r="E5" s="449"/>
      <c r="F5" s="120"/>
      <c r="G5" s="449"/>
      <c r="H5" s="449"/>
      <c r="I5" s="449"/>
      <c r="J5" s="473" t="s">
        <v>48</v>
      </c>
      <c r="K5" s="473"/>
      <c r="L5" s="473"/>
      <c r="M5" s="121"/>
      <c r="N5" s="122"/>
    </row>
    <row r="6" spans="1:18" ht="23" customHeight="1">
      <c r="A6" s="119"/>
      <c r="B6" s="120"/>
      <c r="C6" s="449"/>
      <c r="D6" s="120" t="s">
        <v>44</v>
      </c>
      <c r="E6" s="449"/>
      <c r="F6" s="137" t="s">
        <v>94</v>
      </c>
      <c r="G6" s="449"/>
      <c r="H6" s="120" t="s">
        <v>183</v>
      </c>
      <c r="I6" s="449"/>
      <c r="J6" s="448"/>
      <c r="K6" s="448"/>
      <c r="L6" s="448"/>
      <c r="M6" s="121"/>
      <c r="N6" s="122"/>
    </row>
    <row r="7" spans="1:18" ht="23" customHeight="1">
      <c r="A7" s="119"/>
      <c r="B7" s="120"/>
      <c r="C7" s="449"/>
      <c r="D7" s="120" t="s">
        <v>93</v>
      </c>
      <c r="E7" s="449"/>
      <c r="F7" s="137" t="s">
        <v>253</v>
      </c>
      <c r="G7" s="449"/>
      <c r="H7" s="382" t="s">
        <v>184</v>
      </c>
      <c r="I7" s="76"/>
      <c r="J7" s="448" t="s">
        <v>168</v>
      </c>
      <c r="K7" s="76"/>
      <c r="L7" s="120"/>
      <c r="M7" s="76"/>
      <c r="N7" s="120" t="s">
        <v>92</v>
      </c>
    </row>
    <row r="8" spans="1:18" ht="23" customHeight="1">
      <c r="A8" s="119"/>
      <c r="B8" s="11" t="s">
        <v>7</v>
      </c>
      <c r="C8" s="449"/>
      <c r="D8" s="120" t="s">
        <v>97</v>
      </c>
      <c r="E8" s="449"/>
      <c r="F8" s="445" t="s">
        <v>252</v>
      </c>
      <c r="G8" s="449"/>
      <c r="H8" s="382" t="s">
        <v>185</v>
      </c>
      <c r="I8" s="382"/>
      <c r="J8" s="448" t="s">
        <v>169</v>
      </c>
      <c r="K8" s="382"/>
      <c r="L8" s="382" t="s">
        <v>254</v>
      </c>
      <c r="M8" s="120"/>
      <c r="N8" s="445" t="s">
        <v>95</v>
      </c>
    </row>
    <row r="9" spans="1:18" ht="23" customHeight="1">
      <c r="A9" s="76"/>
      <c r="B9" s="452"/>
      <c r="C9" s="449"/>
      <c r="D9" s="475" t="s">
        <v>153</v>
      </c>
      <c r="E9" s="475"/>
      <c r="F9" s="475"/>
      <c r="G9" s="475"/>
      <c r="H9" s="475"/>
      <c r="I9" s="475"/>
      <c r="J9" s="475"/>
      <c r="K9" s="475"/>
      <c r="L9" s="475"/>
      <c r="M9" s="475"/>
      <c r="N9" s="475"/>
    </row>
    <row r="10" spans="1:18" ht="23" customHeight="1">
      <c r="A10" s="100" t="s">
        <v>173</v>
      </c>
      <c r="B10" s="452"/>
      <c r="C10" s="449"/>
      <c r="D10" s="449"/>
      <c r="E10" s="449"/>
      <c r="F10" s="449"/>
      <c r="G10" s="449"/>
      <c r="H10" s="449"/>
      <c r="I10" s="449"/>
      <c r="J10" s="449"/>
      <c r="K10" s="449"/>
      <c r="L10" s="449"/>
      <c r="M10" s="449"/>
      <c r="N10" s="449"/>
    </row>
    <row r="11" spans="1:18" ht="23" customHeight="1">
      <c r="A11" s="139" t="s">
        <v>280</v>
      </c>
      <c r="B11" s="99"/>
      <c r="C11" s="95"/>
      <c r="D11" s="95">
        <v>887982700</v>
      </c>
      <c r="E11" s="95"/>
      <c r="F11" s="95">
        <v>187228375</v>
      </c>
      <c r="G11" s="95"/>
      <c r="H11" s="95">
        <v>0</v>
      </c>
      <c r="I11" s="95"/>
      <c r="J11" s="95">
        <v>5100000</v>
      </c>
      <c r="K11" s="95"/>
      <c r="L11" s="95">
        <v>337358308</v>
      </c>
      <c r="M11" s="95"/>
      <c r="N11" s="95">
        <v>1417669383</v>
      </c>
    </row>
    <row r="12" spans="1:18" ht="15.5" customHeight="1">
      <c r="A12" s="139"/>
      <c r="B12" s="452"/>
      <c r="C12" s="135"/>
      <c r="D12" s="23"/>
      <c r="E12" s="135"/>
      <c r="F12" s="23"/>
      <c r="G12" s="135"/>
      <c r="H12" s="101"/>
      <c r="I12" s="101"/>
      <c r="J12" s="101"/>
      <c r="K12" s="101"/>
      <c r="L12" s="101"/>
      <c r="M12" s="101"/>
      <c r="N12" s="101"/>
    </row>
    <row r="13" spans="1:18" s="194" customFormat="1" ht="23" customHeight="1">
      <c r="A13" s="139" t="s">
        <v>107</v>
      </c>
      <c r="B13" s="452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</row>
    <row r="14" spans="1:18" s="194" customFormat="1" ht="23" customHeight="1">
      <c r="A14" s="142" t="s">
        <v>186</v>
      </c>
      <c r="B14" s="452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</row>
    <row r="15" spans="1:18" s="194" customFormat="1" ht="23" customHeight="1">
      <c r="A15" s="125" t="s">
        <v>187</v>
      </c>
      <c r="B15" s="452">
        <v>18</v>
      </c>
      <c r="C15" s="88"/>
      <c r="D15" s="88">
        <v>0</v>
      </c>
      <c r="E15" s="88"/>
      <c r="F15" s="88">
        <v>0</v>
      </c>
      <c r="G15" s="88"/>
      <c r="H15" s="88">
        <v>7149366</v>
      </c>
      <c r="I15" s="88"/>
      <c r="J15" s="88">
        <v>0</v>
      </c>
      <c r="K15" s="88"/>
      <c r="L15" s="88">
        <v>0</v>
      </c>
      <c r="M15" s="88"/>
      <c r="N15" s="88">
        <f>SUM(D15:M15)</f>
        <v>7149366</v>
      </c>
      <c r="R15" s="363"/>
    </row>
    <row r="16" spans="1:18" s="194" customFormat="1" ht="23" customHeight="1">
      <c r="A16" s="142" t="s">
        <v>189</v>
      </c>
      <c r="B16" s="452"/>
      <c r="C16" s="129"/>
      <c r="D16" s="103">
        <f>D15</f>
        <v>0</v>
      </c>
      <c r="E16" s="129"/>
      <c r="F16" s="103">
        <f>SUM(F13:F15)</f>
        <v>0</v>
      </c>
      <c r="G16" s="129"/>
      <c r="H16" s="103">
        <f>SUM(H13:H15)</f>
        <v>7149366</v>
      </c>
      <c r="I16" s="101"/>
      <c r="J16" s="103">
        <f>SUM(J13:J15)</f>
        <v>0</v>
      </c>
      <c r="K16" s="101"/>
      <c r="L16" s="103">
        <f>SUM(L13:L15)</f>
        <v>0</v>
      </c>
      <c r="M16" s="129"/>
      <c r="N16" s="103">
        <f>SUM(D16:M16)</f>
        <v>7149366</v>
      </c>
    </row>
    <row r="17" spans="1:15" s="194" customFormat="1" ht="23" customHeight="1">
      <c r="A17" s="100" t="s">
        <v>116</v>
      </c>
      <c r="B17" s="452"/>
      <c r="C17" s="129"/>
      <c r="D17" s="103">
        <f>D16</f>
        <v>0</v>
      </c>
      <c r="E17" s="129"/>
      <c r="F17" s="103">
        <f>F16</f>
        <v>0</v>
      </c>
      <c r="G17" s="129"/>
      <c r="H17" s="103">
        <f>H16</f>
        <v>7149366</v>
      </c>
      <c r="I17" s="101"/>
      <c r="J17" s="103">
        <f>J16</f>
        <v>0</v>
      </c>
      <c r="K17" s="101"/>
      <c r="L17" s="103">
        <f>L16</f>
        <v>0</v>
      </c>
      <c r="M17" s="129"/>
      <c r="N17" s="103">
        <f>N16</f>
        <v>7149366</v>
      </c>
    </row>
    <row r="18" spans="1:15" s="194" customFormat="1" ht="15.5" customHeight="1">
      <c r="A18" s="142"/>
      <c r="B18" s="452"/>
      <c r="C18" s="129"/>
      <c r="D18" s="101"/>
      <c r="E18" s="129"/>
      <c r="F18" s="101"/>
      <c r="G18" s="129"/>
      <c r="H18" s="101"/>
      <c r="I18" s="101"/>
      <c r="J18" s="101"/>
      <c r="K18" s="101"/>
      <c r="L18" s="101"/>
      <c r="M18" s="129"/>
      <c r="N18" s="101"/>
    </row>
    <row r="19" spans="1:15" ht="23" customHeight="1">
      <c r="A19" s="139" t="s">
        <v>170</v>
      </c>
      <c r="B19" s="452"/>
      <c r="C19" s="129"/>
      <c r="D19" s="95"/>
      <c r="E19" s="129"/>
      <c r="F19" s="95"/>
      <c r="G19" s="129"/>
      <c r="H19" s="95"/>
      <c r="I19" s="95"/>
      <c r="J19" s="95"/>
      <c r="K19" s="95"/>
      <c r="L19" s="95"/>
      <c r="M19" s="95"/>
      <c r="N19" s="95"/>
    </row>
    <row r="20" spans="1:15" ht="23" customHeight="1">
      <c r="A20" s="125" t="s">
        <v>113</v>
      </c>
      <c r="B20" s="452"/>
      <c r="C20" s="130"/>
      <c r="D20" s="373">
        <v>0</v>
      </c>
      <c r="E20" s="390"/>
      <c r="F20" s="373">
        <v>0</v>
      </c>
      <c r="G20" s="130"/>
      <c r="H20" s="373">
        <v>0</v>
      </c>
      <c r="I20" s="57"/>
      <c r="J20" s="373">
        <v>0</v>
      </c>
      <c r="K20" s="57"/>
      <c r="L20" s="57">
        <v>62363035</v>
      </c>
      <c r="M20" s="23"/>
      <c r="N20" s="89">
        <f>SUM(D20:M20)</f>
        <v>62363035</v>
      </c>
    </row>
    <row r="21" spans="1:15" ht="23" customHeight="1">
      <c r="A21" s="119" t="s">
        <v>101</v>
      </c>
      <c r="B21" s="452"/>
      <c r="C21" s="130"/>
      <c r="D21" s="373">
        <v>0</v>
      </c>
      <c r="E21" s="390"/>
      <c r="F21" s="373">
        <v>0</v>
      </c>
      <c r="G21" s="130"/>
      <c r="H21" s="373">
        <v>0</v>
      </c>
      <c r="I21" s="23"/>
      <c r="J21" s="373">
        <v>0</v>
      </c>
      <c r="K21" s="23"/>
      <c r="L21" s="23">
        <v>2638070</v>
      </c>
      <c r="M21" s="23"/>
      <c r="N21" s="171">
        <f>SUM(D21:M21)</f>
        <v>2638070</v>
      </c>
    </row>
    <row r="22" spans="1:15" ht="23" customHeight="1">
      <c r="A22" s="75" t="s">
        <v>171</v>
      </c>
      <c r="B22" s="99"/>
      <c r="C22" s="129"/>
      <c r="D22" s="389">
        <f>SUM(D20:D21)</f>
        <v>0</v>
      </c>
      <c r="E22" s="391"/>
      <c r="F22" s="389">
        <f>SUM(F20:F21)</f>
        <v>0</v>
      </c>
      <c r="G22" s="129"/>
      <c r="H22" s="389">
        <f>SUM(H20:H21)</f>
        <v>0</v>
      </c>
      <c r="I22" s="101"/>
      <c r="J22" s="389">
        <f>SUM(J20:J21)</f>
        <v>0</v>
      </c>
      <c r="K22" s="101"/>
      <c r="L22" s="103">
        <f>SUM(L20:L21)</f>
        <v>65001105</v>
      </c>
      <c r="M22" s="101"/>
      <c r="N22" s="103">
        <f>SUM(N20:N21)</f>
        <v>65001105</v>
      </c>
      <c r="O22" s="167"/>
    </row>
    <row r="23" spans="1:15" ht="15.5" customHeight="1">
      <c r="A23" s="139"/>
      <c r="B23" s="452"/>
      <c r="C23" s="135"/>
      <c r="D23" s="23"/>
      <c r="E23" s="135"/>
      <c r="F23" s="23"/>
      <c r="G23" s="135"/>
      <c r="H23" s="101"/>
      <c r="I23" s="101"/>
      <c r="J23" s="101"/>
      <c r="K23" s="101"/>
      <c r="L23" s="101"/>
      <c r="M23" s="101"/>
      <c r="N23" s="101"/>
    </row>
    <row r="24" spans="1:15" ht="23" customHeight="1">
      <c r="A24" s="125" t="s">
        <v>200</v>
      </c>
      <c r="B24" s="452">
        <v>19</v>
      </c>
      <c r="C24" s="135"/>
      <c r="D24" s="171">
        <v>0</v>
      </c>
      <c r="E24" s="88"/>
      <c r="F24" s="171">
        <v>0</v>
      </c>
      <c r="G24" s="135"/>
      <c r="H24" s="173">
        <v>0</v>
      </c>
      <c r="I24" s="101"/>
      <c r="J24" s="173">
        <v>3118152</v>
      </c>
      <c r="K24" s="101"/>
      <c r="L24" s="171">
        <v>-3118152</v>
      </c>
      <c r="M24" s="101"/>
      <c r="N24" s="400">
        <v>0</v>
      </c>
    </row>
    <row r="25" spans="1:15" ht="23" customHeight="1" thickBot="1">
      <c r="A25" s="356" t="s">
        <v>174</v>
      </c>
      <c r="B25" s="99"/>
      <c r="C25" s="129"/>
      <c r="D25" s="131">
        <f>SUM(D11,D22,D17,D24)</f>
        <v>887982700</v>
      </c>
      <c r="E25" s="129"/>
      <c r="F25" s="131">
        <f>SUM(F11,F22,F17,F24)</f>
        <v>187228375</v>
      </c>
      <c r="G25" s="129"/>
      <c r="H25" s="131">
        <f>SUM(H11,H22,H17,H24)</f>
        <v>7149366</v>
      </c>
      <c r="I25" s="101"/>
      <c r="J25" s="131">
        <f>SUM(J11,J22,J17,J24)</f>
        <v>8218152</v>
      </c>
      <c r="K25" s="101"/>
      <c r="L25" s="131">
        <f>SUM(L11,L22,L17,L24)</f>
        <v>399241261</v>
      </c>
      <c r="M25" s="101"/>
      <c r="N25" s="131">
        <f>SUM(N11,N22,N17,N24)</f>
        <v>1489819854</v>
      </c>
      <c r="O25" s="167"/>
    </row>
    <row r="26" spans="1:15" ht="23" customHeight="1" thickTop="1">
      <c r="H26" s="132"/>
      <c r="I26" s="132"/>
      <c r="J26" s="132"/>
      <c r="K26" s="132"/>
      <c r="L26" s="132"/>
    </row>
    <row r="27" spans="1:15" ht="23" customHeight="1">
      <c r="D27" s="132">
        <f>D25-'BS7-9'!L76</f>
        <v>0</v>
      </c>
      <c r="F27" s="132">
        <f>F25-'BS7-9'!L77</f>
        <v>0</v>
      </c>
      <c r="H27" s="132">
        <f>H25-'BS7-9'!L79</f>
        <v>0</v>
      </c>
      <c r="I27" s="132"/>
      <c r="J27" s="132"/>
      <c r="K27" s="132"/>
      <c r="L27" s="132"/>
      <c r="N27" s="132"/>
    </row>
    <row r="28" spans="1:15" ht="23" customHeight="1">
      <c r="H28" s="353"/>
      <c r="I28" s="353"/>
      <c r="J28" s="353"/>
      <c r="K28" s="353"/>
      <c r="L28" s="353"/>
      <c r="N28" s="369"/>
    </row>
    <row r="29" spans="1:15" ht="23" customHeight="1">
      <c r="D29" s="136"/>
      <c r="F29" s="136"/>
      <c r="H29" s="136"/>
      <c r="I29" s="136"/>
      <c r="J29" s="136"/>
      <c r="K29" s="136"/>
      <c r="L29" s="136"/>
      <c r="N29" s="136"/>
    </row>
  </sheetData>
  <mergeCells count="4">
    <mergeCell ref="A1:J1"/>
    <mergeCell ref="D4:N4"/>
    <mergeCell ref="J5:L5"/>
    <mergeCell ref="D9:N9"/>
  </mergeCells>
  <pageMargins left="0.8" right="0.7" top="0.48" bottom="0.5" header="0.5" footer="0.5"/>
  <pageSetup paperSize="9" scale="80" firstPageNumber="14" orientation="landscape" useFirstPageNumber="1" r:id="rId1"/>
  <headerFooter alignWithMargins="0">
    <oddFooter>&amp;L  หมายเหตุประกอบงบการเงินเป็นส่วนหนึ่งของงบการเงินนี้
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31"/>
  <sheetViews>
    <sheetView view="pageBreakPreview" topLeftCell="B17" zoomScaleNormal="70" zoomScaleSheetLayoutView="100" workbookViewId="0">
      <selection activeCell="A26" sqref="A26"/>
    </sheetView>
  </sheetViews>
  <sheetFormatPr defaultColWidth="9.09765625" defaultRowHeight="23" customHeight="1"/>
  <cols>
    <col min="1" max="1" width="61.59765625" style="127" customWidth="1"/>
    <col min="2" max="2" width="9.59765625" style="78" bestFit="1" customWidth="1"/>
    <col min="3" max="3" width="3.09765625" style="127" customWidth="1"/>
    <col min="4" max="4" width="15.796875" style="127" customWidth="1"/>
    <col min="5" max="5" width="3.09765625" style="127" customWidth="1"/>
    <col min="6" max="6" width="15.796875" style="127" customWidth="1"/>
    <col min="7" max="7" width="3.09765625" style="127" customWidth="1"/>
    <col min="8" max="8" width="15.796875" style="127" customWidth="1"/>
    <col min="9" max="9" width="3.09765625" style="127" customWidth="1"/>
    <col min="10" max="10" width="15.796875" style="127" customWidth="1"/>
    <col min="11" max="11" width="3.09765625" style="127" customWidth="1"/>
    <col min="12" max="12" width="15.796875" style="127" customWidth="1"/>
    <col min="13" max="13" width="3.09765625" style="127" customWidth="1"/>
    <col min="14" max="14" width="15.796875" style="127" customWidth="1"/>
    <col min="15" max="15" width="17.69921875" style="133" bestFit="1" customWidth="1"/>
    <col min="16" max="16" width="12.296875" style="133" bestFit="1" customWidth="1"/>
    <col min="17" max="17" width="15.19921875" style="133" bestFit="1" customWidth="1"/>
    <col min="18" max="18" width="12.19921875" style="133" bestFit="1" customWidth="1"/>
    <col min="19" max="16384" width="9.09765625" style="133"/>
  </cols>
  <sheetData>
    <row r="1" spans="1:22" ht="23" customHeight="1">
      <c r="A1" s="466" t="s">
        <v>199</v>
      </c>
      <c r="B1" s="466"/>
      <c r="C1" s="466"/>
      <c r="D1" s="466"/>
      <c r="E1" s="466"/>
      <c r="F1" s="466"/>
      <c r="G1" s="466"/>
      <c r="H1" s="466"/>
      <c r="I1" s="466"/>
      <c r="J1" s="466"/>
      <c r="K1" s="114"/>
      <c r="L1" s="114"/>
      <c r="M1" s="114"/>
      <c r="N1" s="114"/>
    </row>
    <row r="2" spans="1:22" ht="23" customHeight="1">
      <c r="A2" s="115" t="s">
        <v>155</v>
      </c>
      <c r="C2" s="117"/>
      <c r="D2" s="116"/>
      <c r="E2" s="117"/>
      <c r="F2" s="116"/>
      <c r="G2" s="117"/>
      <c r="H2" s="118"/>
      <c r="I2" s="118"/>
      <c r="J2" s="118"/>
      <c r="K2" s="118"/>
      <c r="L2" s="118"/>
      <c r="M2" s="118"/>
      <c r="N2" s="118"/>
    </row>
    <row r="3" spans="1:22" ht="15.5" customHeight="1">
      <c r="A3" s="398"/>
      <c r="C3" s="117"/>
      <c r="D3" s="116"/>
      <c r="E3" s="117"/>
      <c r="F3" s="116"/>
      <c r="G3" s="117"/>
      <c r="H3" s="118"/>
      <c r="I3" s="118"/>
      <c r="J3" s="118"/>
      <c r="K3" s="118"/>
      <c r="L3" s="118"/>
      <c r="M3" s="118"/>
      <c r="N3" s="118"/>
    </row>
    <row r="4" spans="1:22" ht="23" customHeight="1">
      <c r="A4" s="119"/>
      <c r="B4" s="134"/>
      <c r="C4" s="134"/>
      <c r="D4" s="472" t="s">
        <v>3</v>
      </c>
      <c r="E4" s="472"/>
      <c r="F4" s="472"/>
      <c r="G4" s="472"/>
      <c r="H4" s="472"/>
      <c r="I4" s="472"/>
      <c r="J4" s="472"/>
      <c r="K4" s="472"/>
      <c r="L4" s="472"/>
      <c r="M4" s="472"/>
      <c r="N4" s="472"/>
    </row>
    <row r="5" spans="1:22" ht="23" customHeight="1">
      <c r="A5" s="119"/>
      <c r="B5" s="120"/>
      <c r="C5" s="138"/>
      <c r="D5" s="133"/>
      <c r="E5" s="87"/>
      <c r="F5" s="120"/>
      <c r="G5" s="87"/>
      <c r="H5" s="405"/>
      <c r="I5" s="405"/>
      <c r="J5" s="473" t="s">
        <v>48</v>
      </c>
      <c r="K5" s="473"/>
      <c r="L5" s="473"/>
      <c r="M5" s="121"/>
      <c r="N5" s="122"/>
    </row>
    <row r="6" spans="1:22" ht="23" customHeight="1">
      <c r="A6" s="119"/>
      <c r="B6" s="120"/>
      <c r="C6" s="405"/>
      <c r="D6" s="120" t="s">
        <v>44</v>
      </c>
      <c r="E6" s="405"/>
      <c r="F6" s="123" t="s">
        <v>94</v>
      </c>
      <c r="G6" s="405"/>
      <c r="H6" s="120" t="s">
        <v>183</v>
      </c>
      <c r="I6" s="405"/>
      <c r="J6" s="393"/>
      <c r="K6" s="393"/>
      <c r="L6" s="393"/>
      <c r="M6" s="121"/>
      <c r="N6" s="122"/>
    </row>
    <row r="7" spans="1:22" ht="23" customHeight="1">
      <c r="A7" s="119"/>
      <c r="B7" s="120"/>
      <c r="C7" s="138"/>
      <c r="D7" s="120" t="s">
        <v>93</v>
      </c>
      <c r="E7" s="87"/>
      <c r="F7" s="137" t="s">
        <v>253</v>
      </c>
      <c r="G7" s="87"/>
      <c r="H7" s="382" t="s">
        <v>184</v>
      </c>
      <c r="I7" s="76"/>
      <c r="J7" s="393" t="s">
        <v>168</v>
      </c>
      <c r="K7" s="76"/>
      <c r="L7" s="120"/>
      <c r="M7" s="76"/>
      <c r="N7" s="120" t="s">
        <v>92</v>
      </c>
    </row>
    <row r="8" spans="1:22" ht="23" customHeight="1">
      <c r="A8" s="119"/>
      <c r="B8" s="11" t="s">
        <v>7</v>
      </c>
      <c r="C8" s="138"/>
      <c r="D8" s="120" t="s">
        <v>97</v>
      </c>
      <c r="E8" s="87"/>
      <c r="F8" s="404" t="s">
        <v>252</v>
      </c>
      <c r="G8" s="87"/>
      <c r="H8" s="382" t="s">
        <v>185</v>
      </c>
      <c r="I8" s="382"/>
      <c r="J8" s="393" t="s">
        <v>169</v>
      </c>
      <c r="K8" s="128"/>
      <c r="L8" s="382" t="s">
        <v>254</v>
      </c>
      <c r="M8" s="120"/>
      <c r="N8" s="124" t="s">
        <v>95</v>
      </c>
    </row>
    <row r="9" spans="1:22" ht="23" customHeight="1">
      <c r="A9" s="76"/>
      <c r="B9" s="452"/>
      <c r="C9" s="138"/>
      <c r="D9" s="475" t="s">
        <v>153</v>
      </c>
      <c r="E9" s="475"/>
      <c r="F9" s="475"/>
      <c r="G9" s="475"/>
      <c r="H9" s="475"/>
      <c r="I9" s="475"/>
      <c r="J9" s="475"/>
      <c r="K9" s="475"/>
      <c r="L9" s="475"/>
      <c r="M9" s="475"/>
      <c r="N9" s="475"/>
    </row>
    <row r="10" spans="1:22" ht="23" customHeight="1">
      <c r="A10" s="100" t="s">
        <v>238</v>
      </c>
      <c r="B10" s="452"/>
      <c r="C10" s="138"/>
      <c r="D10" s="87"/>
      <c r="E10" s="87"/>
      <c r="F10" s="87"/>
      <c r="G10" s="87"/>
      <c r="H10" s="405"/>
      <c r="I10" s="405"/>
      <c r="J10" s="87"/>
      <c r="K10" s="371"/>
      <c r="L10" s="371"/>
      <c r="M10" s="87"/>
      <c r="N10" s="87"/>
    </row>
    <row r="11" spans="1:22" ht="23" customHeight="1">
      <c r="A11" s="139" t="s">
        <v>273</v>
      </c>
      <c r="B11" s="99"/>
      <c r="C11" s="95"/>
      <c r="D11" s="95">
        <f>'SHS14'!D25</f>
        <v>887982700</v>
      </c>
      <c r="E11" s="95"/>
      <c r="F11" s="95">
        <f>'SHS14'!F25</f>
        <v>187228375</v>
      </c>
      <c r="G11" s="95"/>
      <c r="H11" s="95">
        <v>7149366</v>
      </c>
      <c r="I11" s="95"/>
      <c r="J11" s="95">
        <v>8218152</v>
      </c>
      <c r="K11" s="95"/>
      <c r="L11" s="95">
        <v>399241261</v>
      </c>
      <c r="M11" s="95"/>
      <c r="N11" s="95">
        <f>SUM(D11:L11)</f>
        <v>1489819854</v>
      </c>
    </row>
    <row r="12" spans="1:22" ht="15.5" customHeight="1">
      <c r="A12" s="91"/>
      <c r="B12" s="452"/>
      <c r="C12" s="135"/>
      <c r="D12" s="23"/>
      <c r="E12" s="135"/>
      <c r="F12" s="23"/>
      <c r="G12" s="135"/>
      <c r="H12" s="101"/>
      <c r="I12" s="101"/>
      <c r="J12" s="101"/>
      <c r="K12" s="101"/>
      <c r="L12" s="101"/>
      <c r="M12" s="101"/>
      <c r="N12" s="101"/>
    </row>
    <row r="13" spans="1:22" customFormat="1" ht="23" customHeight="1">
      <c r="A13" s="139" t="s">
        <v>107</v>
      </c>
      <c r="B13" s="452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</row>
    <row r="14" spans="1:22" customFormat="1" ht="23" customHeight="1">
      <c r="A14" s="142" t="s">
        <v>281</v>
      </c>
      <c r="B14" s="452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</row>
    <row r="15" spans="1:22" s="199" customFormat="1" ht="21.5">
      <c r="A15" s="125" t="s">
        <v>150</v>
      </c>
      <c r="B15" s="457">
        <v>17</v>
      </c>
      <c r="C15" s="88"/>
      <c r="D15" s="88">
        <v>117017300</v>
      </c>
      <c r="E15" s="88"/>
      <c r="F15" s="88">
        <v>161368146</v>
      </c>
      <c r="G15" s="88"/>
      <c r="H15" s="88">
        <v>0</v>
      </c>
      <c r="I15" s="88"/>
      <c r="J15" s="88">
        <v>0</v>
      </c>
      <c r="K15" s="88"/>
      <c r="L15" s="88">
        <v>0</v>
      </c>
      <c r="M15" s="88"/>
      <c r="N15" s="88">
        <f>SUM(D15:M15)</f>
        <v>278385446</v>
      </c>
      <c r="O15" s="88"/>
      <c r="P15" s="88"/>
      <c r="Q15" s="88"/>
      <c r="R15" s="88">
        <v>0</v>
      </c>
      <c r="S15" s="88"/>
      <c r="T15" s="349">
        <v>0</v>
      </c>
      <c r="U15" s="88"/>
      <c r="V15" s="88">
        <f>SUM(P15:T15)</f>
        <v>0</v>
      </c>
    </row>
    <row r="16" spans="1:22" s="194" customFormat="1" ht="23" customHeight="1">
      <c r="A16" s="125" t="s">
        <v>187</v>
      </c>
      <c r="B16" s="452">
        <v>18</v>
      </c>
      <c r="C16" s="88"/>
      <c r="D16" s="88">
        <v>0</v>
      </c>
      <c r="E16" s="88"/>
      <c r="F16" s="88">
        <v>0</v>
      </c>
      <c r="G16" s="88"/>
      <c r="H16" s="88">
        <v>10860259</v>
      </c>
      <c r="I16" s="88"/>
      <c r="J16" s="88">
        <v>0</v>
      </c>
      <c r="K16" s="88"/>
      <c r="L16" s="88">
        <v>0</v>
      </c>
      <c r="M16" s="88"/>
      <c r="N16" s="88">
        <f>SUM(D16:M16)</f>
        <v>10860259</v>
      </c>
      <c r="R16" s="363"/>
    </row>
    <row r="17" spans="1:18" s="194" customFormat="1" ht="23" customHeight="1">
      <c r="A17" s="125" t="s">
        <v>258</v>
      </c>
      <c r="B17" s="452">
        <v>25</v>
      </c>
      <c r="C17" s="88"/>
      <c r="D17" s="88">
        <v>0</v>
      </c>
      <c r="E17" s="88"/>
      <c r="F17" s="88">
        <v>0</v>
      </c>
      <c r="G17" s="88"/>
      <c r="H17" s="88">
        <v>0</v>
      </c>
      <c r="I17" s="88"/>
      <c r="J17" s="88">
        <v>0</v>
      </c>
      <c r="K17" s="88"/>
      <c r="L17" s="88">
        <v>-322337720</v>
      </c>
      <c r="M17" s="88"/>
      <c r="N17" s="88">
        <f>SUM(D17:M17)</f>
        <v>-322337720</v>
      </c>
      <c r="R17" s="363"/>
    </row>
    <row r="18" spans="1:18" customFormat="1" ht="23" customHeight="1">
      <c r="A18" s="142" t="s">
        <v>282</v>
      </c>
      <c r="B18" s="452"/>
      <c r="C18" s="129"/>
      <c r="D18" s="103">
        <f>SUM(D15:D17)</f>
        <v>117017300</v>
      </c>
      <c r="E18" s="129"/>
      <c r="F18" s="103">
        <f>SUM(F15:F17)</f>
        <v>161368146</v>
      </c>
      <c r="G18" s="129"/>
      <c r="H18" s="103">
        <f>SUM(H16:H17)</f>
        <v>10860259</v>
      </c>
      <c r="I18" s="101"/>
      <c r="J18" s="103">
        <f>SUM(J16:J17)</f>
        <v>0</v>
      </c>
      <c r="K18" s="101"/>
      <c r="L18" s="103">
        <f>SUM(L16:L17)</f>
        <v>-322337720</v>
      </c>
      <c r="M18" s="129"/>
      <c r="N18" s="103">
        <f>SUM(N15:N17)</f>
        <v>-33092015</v>
      </c>
    </row>
    <row r="19" spans="1:18" s="194" customFormat="1" ht="23" customHeight="1">
      <c r="A19" s="100" t="s">
        <v>116</v>
      </c>
      <c r="B19" s="452"/>
      <c r="C19" s="129"/>
      <c r="D19" s="103">
        <f>D18</f>
        <v>117017300</v>
      </c>
      <c r="E19" s="129"/>
      <c r="F19" s="103">
        <f>F18</f>
        <v>161368146</v>
      </c>
      <c r="G19" s="129"/>
      <c r="H19" s="103">
        <f>H18</f>
        <v>10860259</v>
      </c>
      <c r="I19" s="101"/>
      <c r="J19" s="103">
        <f>J18</f>
        <v>0</v>
      </c>
      <c r="K19" s="101"/>
      <c r="L19" s="103">
        <f>L18</f>
        <v>-322337720</v>
      </c>
      <c r="M19" s="129"/>
      <c r="N19" s="103">
        <f>N18</f>
        <v>-33092015</v>
      </c>
    </row>
    <row r="20" spans="1:18" customFormat="1" ht="15.5" customHeight="1">
      <c r="A20" s="142"/>
      <c r="B20" s="452"/>
      <c r="C20" s="129"/>
      <c r="D20" s="101"/>
      <c r="E20" s="129"/>
      <c r="F20" s="101"/>
      <c r="G20" s="129"/>
      <c r="H20" s="101"/>
      <c r="I20" s="101"/>
      <c r="J20" s="101"/>
      <c r="K20" s="101"/>
      <c r="L20" s="101"/>
      <c r="M20" s="129"/>
      <c r="N20" s="101"/>
    </row>
    <row r="21" spans="1:18" ht="23" customHeight="1">
      <c r="A21" s="91" t="s">
        <v>170</v>
      </c>
      <c r="B21" s="452"/>
      <c r="C21" s="129"/>
      <c r="D21" s="95"/>
      <c r="E21" s="129"/>
      <c r="F21" s="95"/>
      <c r="G21" s="129"/>
      <c r="H21" s="95"/>
      <c r="I21" s="95"/>
      <c r="J21" s="95"/>
      <c r="K21" s="95"/>
      <c r="L21" s="95"/>
      <c r="M21" s="95"/>
      <c r="N21" s="95"/>
    </row>
    <row r="22" spans="1:18" ht="23" customHeight="1">
      <c r="A22" s="125" t="s">
        <v>113</v>
      </c>
      <c r="B22" s="452"/>
      <c r="C22" s="130"/>
      <c r="D22" s="373">
        <v>0</v>
      </c>
      <c r="E22" s="390"/>
      <c r="F22" s="373">
        <v>0</v>
      </c>
      <c r="G22" s="130"/>
      <c r="H22" s="373">
        <v>0</v>
      </c>
      <c r="I22" s="57"/>
      <c r="J22" s="373">
        <v>0</v>
      </c>
      <c r="K22" s="57"/>
      <c r="L22" s="57">
        <f>'PL10-11'!H31</f>
        <v>109911059</v>
      </c>
      <c r="M22" s="23"/>
      <c r="N22" s="89">
        <f>SUM(D22:M22)</f>
        <v>109911059</v>
      </c>
    </row>
    <row r="23" spans="1:18" ht="23" customHeight="1">
      <c r="A23" s="119" t="s">
        <v>101</v>
      </c>
      <c r="B23" s="452"/>
      <c r="C23" s="130"/>
      <c r="D23" s="373">
        <v>0</v>
      </c>
      <c r="E23" s="390"/>
      <c r="F23" s="373">
        <v>0</v>
      </c>
      <c r="G23" s="130"/>
      <c r="H23" s="373">
        <v>0</v>
      </c>
      <c r="I23" s="23"/>
      <c r="J23" s="373">
        <v>0</v>
      </c>
      <c r="K23" s="23"/>
      <c r="L23" s="23">
        <f>'PL10-11'!H42</f>
        <v>0</v>
      </c>
      <c r="M23" s="23"/>
      <c r="N23" s="171">
        <f>SUM(D23:M23)</f>
        <v>0</v>
      </c>
    </row>
    <row r="24" spans="1:18" ht="23" customHeight="1">
      <c r="A24" s="75" t="s">
        <v>171</v>
      </c>
      <c r="B24" s="99"/>
      <c r="C24" s="129"/>
      <c r="D24" s="389">
        <f>SUM(D22:D23)</f>
        <v>0</v>
      </c>
      <c r="E24" s="391"/>
      <c r="F24" s="389">
        <f>SUM(F22:F23)</f>
        <v>0</v>
      </c>
      <c r="G24" s="129"/>
      <c r="H24" s="389">
        <f>SUM(H22:H23)</f>
        <v>0</v>
      </c>
      <c r="I24" s="101"/>
      <c r="J24" s="389">
        <f>SUM(J22:J23)</f>
        <v>0</v>
      </c>
      <c r="K24" s="101"/>
      <c r="L24" s="103">
        <f>SUM(L22:L23)</f>
        <v>109911059</v>
      </c>
      <c r="M24" s="101"/>
      <c r="N24" s="103">
        <f>SUM(N22:N23)</f>
        <v>109911059</v>
      </c>
      <c r="O24" s="167"/>
    </row>
    <row r="25" spans="1:18" ht="15.5" customHeight="1">
      <c r="A25" s="91"/>
      <c r="B25" s="452"/>
      <c r="C25" s="135"/>
      <c r="D25" s="23"/>
      <c r="E25" s="135"/>
      <c r="F25" s="23"/>
      <c r="G25" s="135"/>
      <c r="H25" s="101"/>
      <c r="I25" s="101"/>
      <c r="J25" s="101"/>
      <c r="K25" s="101"/>
      <c r="L25" s="101"/>
      <c r="M25" s="101"/>
      <c r="N25" s="101"/>
    </row>
    <row r="26" spans="1:18" ht="23" customHeight="1">
      <c r="A26" s="125" t="s">
        <v>200</v>
      </c>
      <c r="B26" s="452">
        <v>19</v>
      </c>
      <c r="C26" s="135"/>
      <c r="D26" s="171">
        <v>0</v>
      </c>
      <c r="E26" s="88"/>
      <c r="F26" s="171">
        <v>0</v>
      </c>
      <c r="G26" s="135"/>
      <c r="H26" s="173">
        <v>0</v>
      </c>
      <c r="I26" s="101"/>
      <c r="J26" s="173">
        <v>5581848</v>
      </c>
      <c r="K26" s="101"/>
      <c r="L26" s="171">
        <v>-5581848</v>
      </c>
      <c r="M26" s="101"/>
      <c r="N26" s="400">
        <v>0</v>
      </c>
    </row>
    <row r="27" spans="1:18" ht="23" customHeight="1" thickBot="1">
      <c r="A27" s="356" t="s">
        <v>239</v>
      </c>
      <c r="B27" s="99"/>
      <c r="C27" s="129"/>
      <c r="D27" s="131">
        <f>SUM(D11,D24,D19,D26)</f>
        <v>1005000000</v>
      </c>
      <c r="E27" s="129"/>
      <c r="F27" s="131">
        <f>SUM(F11,F24,F19,F26)</f>
        <v>348596521</v>
      </c>
      <c r="G27" s="129"/>
      <c r="H27" s="131">
        <f>SUM(H11,H24,H19,H26)</f>
        <v>18009625</v>
      </c>
      <c r="I27" s="101"/>
      <c r="J27" s="131">
        <f>SUM(J11,J24,J19,J26)</f>
        <v>13800000</v>
      </c>
      <c r="K27" s="101"/>
      <c r="L27" s="131">
        <f>SUM(L11,L24,L19,L26)</f>
        <v>181232752</v>
      </c>
      <c r="M27" s="101"/>
      <c r="N27" s="131">
        <f>SUM(N11,N24,N19,N26)</f>
        <v>1566638898</v>
      </c>
      <c r="O27" s="167"/>
    </row>
    <row r="28" spans="1:18" ht="23" customHeight="1" thickTop="1">
      <c r="D28" s="353">
        <f>D27-'BS7-9'!J76</f>
        <v>0</v>
      </c>
      <c r="F28" s="353">
        <f>F27-'BS7-9'!J77</f>
        <v>0</v>
      </c>
      <c r="H28" s="132">
        <f>H27-'BS7-9'!J79</f>
        <v>0</v>
      </c>
      <c r="I28" s="132"/>
      <c r="J28" s="132">
        <f>J27-'BS7-9'!J82</f>
        <v>0</v>
      </c>
      <c r="K28" s="132"/>
      <c r="L28" s="132">
        <f>L27-'BS7-9'!J83</f>
        <v>0</v>
      </c>
      <c r="N28" s="353">
        <f>N27-'BS7-9'!J86</f>
        <v>0</v>
      </c>
    </row>
    <row r="29" spans="1:18" ht="23" customHeight="1">
      <c r="D29" s="132"/>
      <c r="F29" s="132"/>
      <c r="H29" s="132"/>
      <c r="I29" s="132"/>
      <c r="J29" s="132"/>
      <c r="K29" s="132"/>
      <c r="L29" s="132"/>
      <c r="N29" s="132"/>
    </row>
    <row r="30" spans="1:18" ht="23" customHeight="1">
      <c r="H30" s="353"/>
      <c r="I30" s="353"/>
      <c r="J30" s="353"/>
      <c r="K30" s="353"/>
      <c r="L30" s="353"/>
      <c r="N30" s="369"/>
    </row>
    <row r="31" spans="1:18" ht="23" customHeight="1">
      <c r="D31" s="136"/>
      <c r="F31" s="136"/>
      <c r="H31" s="136"/>
      <c r="I31" s="136"/>
      <c r="J31" s="136"/>
      <c r="K31" s="136"/>
      <c r="L31" s="136"/>
      <c r="N31" s="136"/>
    </row>
  </sheetData>
  <mergeCells count="4">
    <mergeCell ref="D9:N9"/>
    <mergeCell ref="J5:L5"/>
    <mergeCell ref="A1:J1"/>
    <mergeCell ref="D4:N4"/>
  </mergeCells>
  <pageMargins left="0.8" right="0.7" top="0.48" bottom="0.5" header="0.5" footer="0.5"/>
  <pageSetup paperSize="9" scale="80" firstPageNumber="15" orientation="landscape" useFirstPageNumber="1" r:id="rId1"/>
  <headerFooter alignWithMargins="0">
    <oddFooter>&amp;L  หมายเหตุประกอบงบการเงินเป็นส่วนหนึ่งของงบการเงินนี้
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109"/>
  <sheetViews>
    <sheetView tabSelected="1" view="pageBreakPreview" topLeftCell="A90" zoomScaleNormal="70" zoomScaleSheetLayoutView="100" workbookViewId="0">
      <selection activeCell="A63" sqref="A63"/>
    </sheetView>
  </sheetViews>
  <sheetFormatPr defaultColWidth="10.3984375" defaultRowHeight="23.5" customHeight="1"/>
  <cols>
    <col min="1" max="3" width="2.69921875" style="146" customWidth="1"/>
    <col min="4" max="4" width="57.59765625" style="146" customWidth="1"/>
    <col min="5" max="5" width="10.296875" style="146" customWidth="1"/>
    <col min="6" max="6" width="1.8984375" style="162" customWidth="1"/>
    <col min="7" max="7" width="15.796875" style="147" bestFit="1" customWidth="1"/>
    <col min="8" max="8" width="1.8984375" style="162" customWidth="1"/>
    <col min="9" max="9" width="14" style="147" customWidth="1"/>
    <col min="10" max="10" width="1.8984375" style="162" customWidth="1"/>
    <col min="11" max="11" width="14.09765625" style="147" bestFit="1" customWidth="1"/>
    <col min="12" max="12" width="1.8984375" style="162" customWidth="1"/>
    <col min="13" max="13" width="12.8984375" style="147" bestFit="1" customWidth="1"/>
    <col min="14" max="14" width="12.296875" style="146" bestFit="1" customWidth="1"/>
    <col min="15" max="15" width="14.5" style="146" hidden="1" customWidth="1"/>
    <col min="16" max="34" width="0" style="146" hidden="1" customWidth="1"/>
    <col min="35" max="35" width="13.8984375" style="146" hidden="1" customWidth="1"/>
    <col min="36" max="36" width="13.19921875" style="147" hidden="1" customWidth="1"/>
    <col min="37" max="37" width="15.59765625" style="146" hidden="1" customWidth="1"/>
    <col min="38" max="42" width="0" style="146" hidden="1" customWidth="1"/>
    <col min="43" max="16384" width="10.3984375" style="146"/>
  </cols>
  <sheetData>
    <row r="1" spans="1:37" ht="23.5" customHeight="1">
      <c r="A1" s="466" t="s">
        <v>199</v>
      </c>
      <c r="B1" s="466"/>
      <c r="C1" s="466"/>
      <c r="D1" s="466"/>
      <c r="E1" s="466"/>
      <c r="F1" s="466"/>
      <c r="G1" s="466"/>
      <c r="H1" s="466"/>
      <c r="I1" s="466"/>
      <c r="J1" s="145"/>
      <c r="K1" s="145"/>
      <c r="L1" s="145"/>
      <c r="M1" s="145"/>
      <c r="AC1" s="423" t="s">
        <v>217</v>
      </c>
      <c r="AD1" s="423" t="s">
        <v>218</v>
      </c>
      <c r="AG1" s="423" t="s">
        <v>217</v>
      </c>
      <c r="AH1" s="423" t="s">
        <v>218</v>
      </c>
      <c r="AJ1" s="145"/>
    </row>
    <row r="2" spans="1:37" ht="23.5" customHeight="1">
      <c r="A2" s="385" t="s">
        <v>154</v>
      </c>
      <c r="F2" s="148"/>
      <c r="H2" s="148"/>
      <c r="J2" s="148"/>
      <c r="L2" s="148"/>
      <c r="AC2" s="424"/>
      <c r="AD2" s="424"/>
    </row>
    <row r="3" spans="1:37" ht="22.5" customHeight="1">
      <c r="A3" s="149"/>
      <c r="F3" s="148"/>
      <c r="H3" s="148"/>
      <c r="J3" s="148"/>
      <c r="L3" s="148"/>
      <c r="AC3" s="424"/>
      <c r="AD3" s="424"/>
      <c r="AJ3" s="419" t="s">
        <v>207</v>
      </c>
      <c r="AK3" s="156" t="s">
        <v>208</v>
      </c>
    </row>
    <row r="4" spans="1:37" ht="22.5" customHeight="1">
      <c r="A4" s="150"/>
      <c r="F4" s="146"/>
      <c r="G4" s="477" t="s">
        <v>2</v>
      </c>
      <c r="H4" s="477"/>
      <c r="I4" s="477"/>
      <c r="J4" s="145"/>
      <c r="K4" s="477" t="s">
        <v>3</v>
      </c>
      <c r="L4" s="477"/>
      <c r="M4" s="477"/>
      <c r="AB4" s="425" t="s">
        <v>219</v>
      </c>
      <c r="AC4" s="426">
        <v>2917539</v>
      </c>
      <c r="AD4" s="427">
        <v>2328203</v>
      </c>
      <c r="AF4" s="425" t="s">
        <v>220</v>
      </c>
      <c r="AG4" s="426">
        <v>951252</v>
      </c>
      <c r="AH4" s="427">
        <v>763736</v>
      </c>
      <c r="AJ4" s="146" t="s">
        <v>3</v>
      </c>
    </row>
    <row r="5" spans="1:37" ht="22.5" customHeight="1">
      <c r="A5" s="150"/>
      <c r="F5" s="146"/>
      <c r="G5" s="468" t="s">
        <v>151</v>
      </c>
      <c r="H5" s="468"/>
      <c r="I5" s="468"/>
      <c r="J5" s="75"/>
      <c r="K5" s="468" t="s">
        <v>151</v>
      </c>
      <c r="L5" s="468"/>
      <c r="M5" s="468"/>
      <c r="AB5" s="428" t="s">
        <v>221</v>
      </c>
      <c r="AC5" s="429">
        <f>24708039+AD5</f>
        <v>67206381</v>
      </c>
      <c r="AD5" s="430">
        <v>42498342</v>
      </c>
      <c r="AF5" s="431" t="s">
        <v>222</v>
      </c>
      <c r="AG5" s="432">
        <v>8692632</v>
      </c>
      <c r="AH5" s="433">
        <v>5845182</v>
      </c>
      <c r="AJ5" s="146" t="s">
        <v>151</v>
      </c>
    </row>
    <row r="6" spans="1:37" ht="22.5" customHeight="1">
      <c r="A6" s="150"/>
      <c r="F6" s="146"/>
      <c r="G6" s="468" t="s">
        <v>152</v>
      </c>
      <c r="H6" s="468"/>
      <c r="I6" s="468"/>
      <c r="J6" s="75"/>
      <c r="K6" s="468" t="s">
        <v>152</v>
      </c>
      <c r="L6" s="468"/>
      <c r="M6" s="468"/>
      <c r="AB6" s="428" t="s">
        <v>223</v>
      </c>
      <c r="AC6" s="429">
        <f>AD6</f>
        <v>15887290</v>
      </c>
      <c r="AD6" s="430">
        <v>15887290</v>
      </c>
      <c r="AJ6" s="146" t="s">
        <v>152</v>
      </c>
    </row>
    <row r="7" spans="1:37" ht="22.5" customHeight="1">
      <c r="A7" s="151"/>
      <c r="E7" s="11" t="s">
        <v>7</v>
      </c>
      <c r="F7" s="12"/>
      <c r="G7" s="12">
        <v>2563</v>
      </c>
      <c r="H7" s="12"/>
      <c r="I7" s="12">
        <v>2562</v>
      </c>
      <c r="J7" s="13"/>
      <c r="K7" s="12">
        <v>2563</v>
      </c>
      <c r="L7" s="12"/>
      <c r="M7" s="12">
        <v>2562</v>
      </c>
      <c r="N7" s="12"/>
      <c r="O7" s="12">
        <v>2562</v>
      </c>
      <c r="AB7" s="431" t="s">
        <v>224</v>
      </c>
      <c r="AC7" s="434">
        <f>AD7</f>
        <v>4867321</v>
      </c>
      <c r="AD7" s="435">
        <v>4867321</v>
      </c>
      <c r="AF7" s="425" t="s">
        <v>225</v>
      </c>
      <c r="AG7" s="436"/>
      <c r="AH7" s="437"/>
      <c r="AJ7" s="12">
        <v>2562</v>
      </c>
    </row>
    <row r="8" spans="1:37" ht="22.5" customHeight="1">
      <c r="A8" s="151"/>
      <c r="E8" s="455"/>
      <c r="F8" s="455"/>
      <c r="G8" s="476" t="s">
        <v>153</v>
      </c>
      <c r="H8" s="476"/>
      <c r="I8" s="476"/>
      <c r="J8" s="476"/>
      <c r="K8" s="476"/>
      <c r="L8" s="476"/>
      <c r="M8" s="476"/>
      <c r="AB8" s="425" t="s">
        <v>226</v>
      </c>
      <c r="AC8" s="426">
        <v>-281373</v>
      </c>
      <c r="AD8" s="427">
        <v>-283588</v>
      </c>
      <c r="AF8" s="431" t="s">
        <v>227</v>
      </c>
      <c r="AG8" s="440"/>
      <c r="AH8" s="435">
        <v>-4131406</v>
      </c>
      <c r="AJ8" s="146"/>
    </row>
    <row r="9" spans="1:37" ht="22.5" customHeight="1">
      <c r="A9" s="152" t="s">
        <v>117</v>
      </c>
      <c r="E9" s="456"/>
      <c r="F9" s="151"/>
      <c r="H9" s="151"/>
      <c r="I9" s="210"/>
      <c r="J9" s="151"/>
      <c r="K9" s="210"/>
      <c r="L9" s="151"/>
      <c r="M9" s="153"/>
      <c r="AB9" s="431" t="s">
        <v>228</v>
      </c>
      <c r="AC9" s="434">
        <v>-39292923</v>
      </c>
      <c r="AD9" s="435">
        <v>-39292923</v>
      </c>
      <c r="AJ9" s="210"/>
    </row>
    <row r="10" spans="1:37" ht="22.5" customHeight="1">
      <c r="A10" s="154" t="s">
        <v>167</v>
      </c>
      <c r="E10" s="455"/>
      <c r="F10" s="27"/>
      <c r="G10" s="27">
        <f>'PL10-11'!D31</f>
        <v>97623343</v>
      </c>
      <c r="H10" s="27"/>
      <c r="I10" s="27">
        <f>'PL10-11'!F31</f>
        <v>57805977</v>
      </c>
      <c r="J10" s="27"/>
      <c r="K10" s="27">
        <f>'PL10-11'!H31</f>
        <v>109911059</v>
      </c>
      <c r="L10" s="27"/>
      <c r="M10" s="27">
        <f>'PL10-11'!J31</f>
        <v>62363035</v>
      </c>
      <c r="AB10" s="438"/>
      <c r="AC10" s="439"/>
      <c r="AD10" s="439"/>
      <c r="AJ10" s="27">
        <v>62363035</v>
      </c>
      <c r="AK10" s="140">
        <f>K10-AJ10</f>
        <v>47548024</v>
      </c>
    </row>
    <row r="11" spans="1:37" ht="22.5" customHeight="1">
      <c r="A11" s="155" t="s">
        <v>190</v>
      </c>
      <c r="E11" s="455"/>
      <c r="F11" s="27"/>
      <c r="G11" s="27"/>
      <c r="H11" s="27"/>
      <c r="I11" s="27"/>
      <c r="J11" s="27"/>
      <c r="K11" s="27"/>
      <c r="L11" s="27"/>
      <c r="M11" s="27"/>
      <c r="AB11" s="425" t="s">
        <v>229</v>
      </c>
      <c r="AC11" s="427">
        <v>159072461</v>
      </c>
      <c r="AD11" s="439"/>
      <c r="AJ11" s="27"/>
      <c r="AK11" s="140">
        <f t="shared" ref="AK11:AK75" si="0">K11-AJ11</f>
        <v>0</v>
      </c>
    </row>
    <row r="12" spans="1:37" ht="22.5" customHeight="1">
      <c r="A12" s="154" t="s">
        <v>191</v>
      </c>
      <c r="E12" s="455"/>
      <c r="F12" s="27"/>
      <c r="G12" s="27">
        <v>22476279</v>
      </c>
      <c r="H12" s="27"/>
      <c r="I12" s="27">
        <f>-'PL10-11'!F30</f>
        <v>17438436</v>
      </c>
      <c r="J12" s="27"/>
      <c r="K12" s="27">
        <v>27702604</v>
      </c>
      <c r="L12" s="27"/>
      <c r="M12" s="27">
        <f>-'PL10-11'!J30</f>
        <v>17586301</v>
      </c>
      <c r="AB12" s="428" t="s">
        <v>230</v>
      </c>
      <c r="AC12" s="430">
        <v>-74699133</v>
      </c>
      <c r="AD12" s="439"/>
      <c r="AJ12" s="27">
        <v>17586301</v>
      </c>
      <c r="AK12" s="140">
        <f t="shared" si="0"/>
        <v>10116303</v>
      </c>
    </row>
    <row r="13" spans="1:37" ht="22.5" customHeight="1">
      <c r="A13" s="151" t="s">
        <v>70</v>
      </c>
      <c r="E13" s="455"/>
      <c r="F13" s="27"/>
      <c r="G13" s="27">
        <v>25828748</v>
      </c>
      <c r="H13" s="27"/>
      <c r="I13" s="27">
        <v>9643884</v>
      </c>
      <c r="J13" s="27"/>
      <c r="K13" s="27">
        <v>11915772</v>
      </c>
      <c r="L13" s="27"/>
      <c r="M13" s="27">
        <v>6608918</v>
      </c>
      <c r="AB13" s="428" t="s">
        <v>231</v>
      </c>
      <c r="AC13" s="430">
        <v>1271663</v>
      </c>
      <c r="AD13" s="439"/>
      <c r="AJ13" s="27">
        <v>6608918</v>
      </c>
      <c r="AK13" s="140">
        <f t="shared" si="0"/>
        <v>5306854</v>
      </c>
    </row>
    <row r="14" spans="1:37" ht="22.5" customHeight="1">
      <c r="A14" s="151" t="s">
        <v>118</v>
      </c>
      <c r="E14" s="455">
        <v>22</v>
      </c>
      <c r="F14" s="27"/>
      <c r="G14" s="27">
        <v>220814794</v>
      </c>
      <c r="H14" s="27"/>
      <c r="I14" s="27">
        <v>92801970</v>
      </c>
      <c r="J14" s="27"/>
      <c r="K14" s="27">
        <v>122071504</v>
      </c>
      <c r="L14" s="27"/>
      <c r="M14" s="27">
        <v>65581156</v>
      </c>
      <c r="AB14" s="428" t="s">
        <v>232</v>
      </c>
      <c r="AC14" s="430">
        <v>-9724963</v>
      </c>
      <c r="AD14" s="439"/>
      <c r="AI14" s="140"/>
      <c r="AJ14" s="27">
        <v>65623115</v>
      </c>
      <c r="AK14" s="140">
        <f t="shared" si="0"/>
        <v>56448389</v>
      </c>
    </row>
    <row r="15" spans="1:37" ht="22.5" customHeight="1">
      <c r="A15" s="154" t="s">
        <v>278</v>
      </c>
      <c r="E15" s="455"/>
      <c r="F15" s="27"/>
      <c r="G15" s="27">
        <v>-3204589</v>
      </c>
      <c r="H15" s="27"/>
      <c r="I15" s="27">
        <f>M15</f>
        <v>-4234206</v>
      </c>
      <c r="J15" s="27"/>
      <c r="K15" s="27">
        <v>-3204589</v>
      </c>
      <c r="L15" s="27"/>
      <c r="M15" s="27">
        <v>-4234206</v>
      </c>
      <c r="AB15" s="431" t="s">
        <v>233</v>
      </c>
      <c r="AC15" s="441">
        <v>-1096650</v>
      </c>
      <c r="AD15" s="439"/>
      <c r="AJ15" s="27">
        <v>-4234206</v>
      </c>
      <c r="AK15" s="140">
        <f t="shared" si="0"/>
        <v>1029617</v>
      </c>
    </row>
    <row r="16" spans="1:37" ht="22.5" customHeight="1">
      <c r="A16" s="154" t="s">
        <v>177</v>
      </c>
      <c r="E16" s="455">
        <v>16</v>
      </c>
      <c r="F16" s="27"/>
      <c r="G16" s="27">
        <v>2446004</v>
      </c>
      <c r="H16" s="27"/>
      <c r="I16" s="27">
        <v>2581630</v>
      </c>
      <c r="J16" s="27"/>
      <c r="K16" s="27">
        <v>1490026</v>
      </c>
      <c r="L16" s="27"/>
      <c r="M16" s="27">
        <v>1801166</v>
      </c>
      <c r="AB16" s="438"/>
      <c r="AC16" s="439"/>
      <c r="AD16" s="439"/>
      <c r="AJ16" s="27">
        <v>1801166</v>
      </c>
      <c r="AK16" s="140">
        <f t="shared" si="0"/>
        <v>-311140</v>
      </c>
    </row>
    <row r="17" spans="1:38" ht="22.5" customHeight="1">
      <c r="A17" s="154" t="s">
        <v>251</v>
      </c>
      <c r="C17" s="157"/>
      <c r="E17" s="455"/>
      <c r="F17" s="27"/>
      <c r="G17" s="27">
        <v>-32068976</v>
      </c>
      <c r="H17" s="27"/>
      <c r="I17" s="27">
        <v>-39574296</v>
      </c>
      <c r="J17" s="27"/>
      <c r="K17" s="27">
        <v>-32068976</v>
      </c>
      <c r="L17" s="27"/>
      <c r="M17" s="27">
        <v>-39576511</v>
      </c>
      <c r="AB17" s="438"/>
      <c r="AC17" s="439"/>
      <c r="AD17" s="439"/>
      <c r="AJ17" s="27">
        <v>-39576511</v>
      </c>
      <c r="AK17" s="140">
        <f t="shared" si="0"/>
        <v>7507535</v>
      </c>
    </row>
    <row r="18" spans="1:38" ht="22.5" customHeight="1">
      <c r="A18" s="106" t="s">
        <v>279</v>
      </c>
      <c r="E18" s="455">
        <v>8</v>
      </c>
      <c r="F18" s="200"/>
      <c r="G18" s="27">
        <v>205428</v>
      </c>
      <c r="H18" s="200"/>
      <c r="I18" s="27">
        <v>-128233</v>
      </c>
      <c r="J18" s="200"/>
      <c r="K18" s="27">
        <v>0</v>
      </c>
      <c r="L18" s="200"/>
      <c r="M18" s="27">
        <v>0</v>
      </c>
      <c r="O18" s="387">
        <f>I18-2824284</f>
        <v>-2952517</v>
      </c>
      <c r="AB18" s="438"/>
      <c r="AC18" s="439"/>
      <c r="AD18" s="439"/>
      <c r="AJ18" s="27">
        <v>0</v>
      </c>
      <c r="AK18" s="140">
        <f t="shared" si="0"/>
        <v>0</v>
      </c>
    </row>
    <row r="19" spans="1:38" ht="22.5" customHeight="1">
      <c r="A19" s="106" t="s">
        <v>212</v>
      </c>
      <c r="E19" s="455"/>
      <c r="F19" s="200"/>
      <c r="G19" s="27"/>
      <c r="H19" s="200"/>
      <c r="I19" s="27"/>
      <c r="J19" s="200"/>
      <c r="K19" s="27"/>
      <c r="L19" s="200"/>
      <c r="M19" s="27"/>
      <c r="O19" s="387"/>
      <c r="AB19" s="438"/>
      <c r="AC19" s="439"/>
      <c r="AD19" s="439"/>
      <c r="AJ19" s="27"/>
      <c r="AK19" s="140"/>
    </row>
    <row r="20" spans="1:38" ht="22.5" customHeight="1">
      <c r="A20" s="106" t="s">
        <v>213</v>
      </c>
      <c r="E20" s="455"/>
      <c r="F20" s="27"/>
      <c r="G20" s="27">
        <v>9881636</v>
      </c>
      <c r="H20" s="27"/>
      <c r="I20" s="27">
        <f>M20</f>
        <v>-261119</v>
      </c>
      <c r="J20" s="27"/>
      <c r="K20" s="27">
        <v>9177807</v>
      </c>
      <c r="L20" s="27"/>
      <c r="M20" s="27">
        <v>-261119</v>
      </c>
      <c r="AC20" s="424"/>
      <c r="AD20" s="424"/>
      <c r="AJ20" s="27">
        <v>-261119</v>
      </c>
      <c r="AK20" s="140">
        <f t="shared" si="0"/>
        <v>9438926</v>
      </c>
      <c r="AL20" s="156" t="s">
        <v>209</v>
      </c>
    </row>
    <row r="21" spans="1:38" ht="22.5" customHeight="1">
      <c r="A21" s="106" t="s">
        <v>261</v>
      </c>
      <c r="E21" s="455"/>
      <c r="F21" s="27"/>
      <c r="G21" s="27">
        <v>-2473677</v>
      </c>
      <c r="H21" s="27"/>
      <c r="I21" s="27">
        <v>2568734</v>
      </c>
      <c r="J21" s="27"/>
      <c r="K21" s="27">
        <v>-2473677</v>
      </c>
      <c r="L21" s="27"/>
      <c r="M21" s="27">
        <v>2568734</v>
      </c>
      <c r="AC21" s="424"/>
      <c r="AD21" s="424"/>
      <c r="AJ21" s="27"/>
      <c r="AK21" s="140"/>
      <c r="AL21" s="156"/>
    </row>
    <row r="22" spans="1:38" ht="22.5" customHeight="1">
      <c r="A22" s="106" t="s">
        <v>181</v>
      </c>
      <c r="E22" s="455"/>
      <c r="F22" s="27"/>
      <c r="G22" s="27">
        <v>53330772</v>
      </c>
      <c r="H22" s="27"/>
      <c r="I22" s="27">
        <v>74823378</v>
      </c>
      <c r="J22" s="27"/>
      <c r="K22" s="27">
        <v>53330772</v>
      </c>
      <c r="L22" s="27"/>
      <c r="M22" s="27">
        <v>74823378</v>
      </c>
      <c r="AB22" s="156" t="s">
        <v>234</v>
      </c>
      <c r="AC22" s="429">
        <v>-20017952</v>
      </c>
      <c r="AD22" s="424"/>
      <c r="AJ22" s="27">
        <v>74823378</v>
      </c>
      <c r="AK22" s="140">
        <f t="shared" si="0"/>
        <v>-21492606</v>
      </c>
    </row>
    <row r="23" spans="1:38" ht="22.5" customHeight="1">
      <c r="A23" s="106" t="s">
        <v>275</v>
      </c>
      <c r="E23" s="455"/>
      <c r="F23" s="27"/>
      <c r="G23" s="27">
        <v>145261</v>
      </c>
      <c r="H23" s="27"/>
      <c r="I23" s="27">
        <v>0</v>
      </c>
      <c r="J23" s="27"/>
      <c r="K23" s="27">
        <v>0</v>
      </c>
      <c r="L23" s="27"/>
      <c r="M23" s="27">
        <v>0</v>
      </c>
      <c r="AB23" s="156"/>
      <c r="AC23" s="429"/>
      <c r="AD23" s="424"/>
      <c r="AJ23" s="27"/>
      <c r="AK23" s="140"/>
    </row>
    <row r="24" spans="1:38" ht="22.5" customHeight="1">
      <c r="A24" s="106" t="s">
        <v>119</v>
      </c>
      <c r="E24" s="455"/>
      <c r="F24" s="27"/>
      <c r="G24" s="27">
        <v>-125754</v>
      </c>
      <c r="H24" s="27"/>
      <c r="I24" s="27">
        <v>-190240</v>
      </c>
      <c r="J24" s="27"/>
      <c r="K24" s="200">
        <v>-6751650</v>
      </c>
      <c r="L24" s="27"/>
      <c r="M24" s="200">
        <v>-1374299</v>
      </c>
      <c r="AC24" s="429"/>
      <c r="AD24" s="424"/>
      <c r="AJ24" s="200">
        <v>-1374299</v>
      </c>
      <c r="AK24" s="140">
        <f t="shared" si="0"/>
        <v>-5377351</v>
      </c>
    </row>
    <row r="25" spans="1:38" ht="22.5" customHeight="1">
      <c r="A25" s="106" t="s">
        <v>203</v>
      </c>
      <c r="E25" s="455">
        <v>18</v>
      </c>
      <c r="F25" s="27"/>
      <c r="G25" s="27">
        <v>10860259</v>
      </c>
      <c r="H25" s="27"/>
      <c r="I25" s="27">
        <v>7149366</v>
      </c>
      <c r="J25" s="200"/>
      <c r="K25" s="168">
        <v>10860259</v>
      </c>
      <c r="L25" s="200"/>
      <c r="M25" s="168">
        <v>7149366</v>
      </c>
      <c r="AB25" s="156" t="s">
        <v>235</v>
      </c>
      <c r="AC25" s="429">
        <v>-32515821</v>
      </c>
      <c r="AD25" s="424"/>
      <c r="AJ25" s="168">
        <v>7149366</v>
      </c>
      <c r="AK25" s="140">
        <f t="shared" si="0"/>
        <v>3710893</v>
      </c>
    </row>
    <row r="26" spans="1:38" ht="22.5" customHeight="1">
      <c r="A26" s="151"/>
      <c r="E26" s="455"/>
      <c r="F26" s="27"/>
      <c r="G26" s="368">
        <f>SUM(G10:G25)</f>
        <v>405739528</v>
      </c>
      <c r="H26" s="27"/>
      <c r="I26" s="368">
        <f>SUM(I10:I25)</f>
        <v>220425281</v>
      </c>
      <c r="J26" s="27"/>
      <c r="K26" s="200">
        <f>SUM(K10:K25)</f>
        <v>301960911</v>
      </c>
      <c r="L26" s="27"/>
      <c r="M26" s="200">
        <f>SUM(M10:M25)</f>
        <v>193035919</v>
      </c>
      <c r="AJ26" s="200">
        <v>190509144</v>
      </c>
      <c r="AK26" s="140">
        <f t="shared" si="0"/>
        <v>111451767</v>
      </c>
    </row>
    <row r="27" spans="1:38" ht="22.5" customHeight="1">
      <c r="A27" s="155" t="s">
        <v>120</v>
      </c>
      <c r="E27" s="455"/>
      <c r="F27" s="27"/>
      <c r="G27" s="27"/>
      <c r="H27" s="27"/>
      <c r="I27" s="27"/>
      <c r="J27" s="27"/>
      <c r="K27" s="27"/>
      <c r="L27" s="27"/>
      <c r="M27" s="27"/>
      <c r="AJ27" s="27"/>
      <c r="AK27" s="140">
        <f t="shared" si="0"/>
        <v>0</v>
      </c>
    </row>
    <row r="28" spans="1:38" ht="22.5" customHeight="1">
      <c r="A28" s="151" t="s">
        <v>13</v>
      </c>
      <c r="E28" s="455"/>
      <c r="F28" s="27"/>
      <c r="G28" s="27">
        <v>12954734</v>
      </c>
      <c r="H28" s="27"/>
      <c r="I28" s="27">
        <v>-14051121</v>
      </c>
      <c r="J28" s="27"/>
      <c r="K28" s="27">
        <v>22621885</v>
      </c>
      <c r="L28" s="27"/>
      <c r="M28" s="27">
        <v>-14806526</v>
      </c>
      <c r="O28" s="140"/>
      <c r="AJ28" s="27">
        <v>-14806526</v>
      </c>
      <c r="AK28" s="140">
        <f t="shared" si="0"/>
        <v>37428411</v>
      </c>
    </row>
    <row r="29" spans="1:38" ht="22.5" customHeight="1">
      <c r="A29" s="25" t="s">
        <v>20</v>
      </c>
      <c r="E29" s="455"/>
      <c r="F29" s="27"/>
      <c r="G29" s="27">
        <v>117718063</v>
      </c>
      <c r="H29" s="27"/>
      <c r="I29" s="27">
        <f>M29</f>
        <v>159753594</v>
      </c>
      <c r="J29" s="27"/>
      <c r="K29" s="27">
        <v>117718063</v>
      </c>
      <c r="L29" s="27"/>
      <c r="M29" s="27">
        <v>159753594</v>
      </c>
      <c r="O29" s="140"/>
      <c r="AJ29" s="27">
        <v>159753594</v>
      </c>
      <c r="AK29" s="140">
        <f t="shared" si="0"/>
        <v>-42035531</v>
      </c>
    </row>
    <row r="30" spans="1:38" ht="22.5" customHeight="1">
      <c r="A30" s="154" t="s">
        <v>283</v>
      </c>
      <c r="E30" s="455"/>
      <c r="F30" s="27"/>
      <c r="G30" s="27">
        <v>-185154</v>
      </c>
      <c r="H30" s="27"/>
      <c r="I30" s="27">
        <v>-28333728</v>
      </c>
      <c r="J30" s="27"/>
      <c r="K30" s="27">
        <v>7681293</v>
      </c>
      <c r="L30" s="27"/>
      <c r="M30" s="27">
        <v>-9542499</v>
      </c>
      <c r="O30" s="140"/>
      <c r="AJ30" s="27">
        <v>-9542499</v>
      </c>
      <c r="AK30" s="140">
        <f t="shared" si="0"/>
        <v>17223792</v>
      </c>
    </row>
    <row r="31" spans="1:38" ht="22.5" customHeight="1">
      <c r="A31" s="151" t="s">
        <v>16</v>
      </c>
      <c r="E31" s="455"/>
      <c r="F31" s="27"/>
      <c r="G31" s="27">
        <v>-21674427</v>
      </c>
      <c r="H31" s="27"/>
      <c r="I31" s="27">
        <v>-53988655</v>
      </c>
      <c r="J31" s="27"/>
      <c r="K31" s="27">
        <v>-22216</v>
      </c>
      <c r="L31" s="27"/>
      <c r="M31" s="27">
        <v>-160168</v>
      </c>
      <c r="O31" s="140">
        <f>I31+2824284</f>
        <v>-51164371</v>
      </c>
      <c r="AJ31" s="27">
        <v>-160168</v>
      </c>
      <c r="AK31" s="140">
        <f t="shared" si="0"/>
        <v>137952</v>
      </c>
    </row>
    <row r="32" spans="1:38" ht="22.5" customHeight="1">
      <c r="A32" s="151" t="s">
        <v>17</v>
      </c>
      <c r="E32" s="455"/>
      <c r="F32" s="27"/>
      <c r="G32" s="27">
        <v>-10003364</v>
      </c>
      <c r="H32" s="27"/>
      <c r="I32" s="27">
        <v>-15447414</v>
      </c>
      <c r="J32" s="27"/>
      <c r="K32" s="27">
        <v>94506</v>
      </c>
      <c r="L32" s="27"/>
      <c r="M32" s="27">
        <v>4203988</v>
      </c>
      <c r="O32" s="140"/>
      <c r="AJ32" s="27">
        <v>4203988</v>
      </c>
      <c r="AK32" s="140">
        <f t="shared" si="0"/>
        <v>-4109482</v>
      </c>
    </row>
    <row r="33" spans="1:37" ht="22.5" customHeight="1">
      <c r="A33" s="154" t="s">
        <v>175</v>
      </c>
      <c r="E33" s="455"/>
      <c r="F33" s="27"/>
      <c r="G33" s="27">
        <v>-52589284</v>
      </c>
      <c r="H33" s="27"/>
      <c r="I33" s="27">
        <f>M33</f>
        <v>-52995216</v>
      </c>
      <c r="J33" s="27"/>
      <c r="K33" s="27">
        <v>-52589284</v>
      </c>
      <c r="L33" s="27"/>
      <c r="M33" s="27">
        <v>-52995216</v>
      </c>
      <c r="O33" s="140"/>
      <c r="AJ33" s="27">
        <v>-52995216</v>
      </c>
      <c r="AK33" s="140">
        <f t="shared" si="0"/>
        <v>405932</v>
      </c>
    </row>
    <row r="34" spans="1:37" ht="22.5" customHeight="1">
      <c r="A34" s="154" t="s">
        <v>26</v>
      </c>
      <c r="E34" s="455"/>
      <c r="F34" s="27"/>
      <c r="G34" s="27">
        <v>1892715</v>
      </c>
      <c r="H34" s="27"/>
      <c r="I34" s="27">
        <v>-8528243</v>
      </c>
      <c r="J34" s="27"/>
      <c r="K34" s="27">
        <v>1349649</v>
      </c>
      <c r="L34" s="27"/>
      <c r="M34" s="27">
        <v>-1065663</v>
      </c>
      <c r="O34" s="140"/>
      <c r="AJ34" s="27">
        <v>-1065663</v>
      </c>
      <c r="AK34" s="140">
        <f t="shared" si="0"/>
        <v>2415312</v>
      </c>
    </row>
    <row r="35" spans="1:37" ht="22.5" customHeight="1">
      <c r="A35" s="151" t="s">
        <v>31</v>
      </c>
      <c r="E35" s="455"/>
      <c r="F35" s="27"/>
      <c r="G35" s="27">
        <v>-17944178</v>
      </c>
      <c r="H35" s="27"/>
      <c r="I35" s="27">
        <v>32995335</v>
      </c>
      <c r="J35" s="27"/>
      <c r="K35" s="27">
        <v>-37598875</v>
      </c>
      <c r="L35" s="27"/>
      <c r="M35" s="27">
        <v>-9499442</v>
      </c>
      <c r="O35" s="140"/>
      <c r="AJ35" s="27">
        <v>-9499442</v>
      </c>
      <c r="AK35" s="140">
        <f t="shared" si="0"/>
        <v>-28099433</v>
      </c>
    </row>
    <row r="36" spans="1:37" ht="22.5" customHeight="1">
      <c r="A36" s="154" t="s">
        <v>32</v>
      </c>
      <c r="E36" s="455"/>
      <c r="F36" s="27"/>
      <c r="G36" s="27">
        <v>5273439</v>
      </c>
      <c r="H36" s="27"/>
      <c r="I36" s="27">
        <f>190016150-188074349</f>
        <v>1941801</v>
      </c>
      <c r="J36" s="27"/>
      <c r="K36" s="27">
        <v>-2113043</v>
      </c>
      <c r="L36" s="27"/>
      <c r="M36" s="27">
        <f>-17740435-1</f>
        <v>-17740436</v>
      </c>
      <c r="O36" s="140"/>
      <c r="AJ36" s="27">
        <v>-17740435</v>
      </c>
      <c r="AK36" s="140">
        <f>K36-AJ36</f>
        <v>15627392</v>
      </c>
    </row>
    <row r="37" spans="1:37" ht="22.5" customHeight="1">
      <c r="A37" s="154" t="s">
        <v>210</v>
      </c>
      <c r="E37" s="455"/>
      <c r="F37" s="27"/>
      <c r="G37" s="27">
        <v>-17487756</v>
      </c>
      <c r="H37" s="27"/>
      <c r="I37" s="27">
        <f>M37</f>
        <v>73380776</v>
      </c>
      <c r="J37" s="27"/>
      <c r="K37" s="27">
        <v>-17487756</v>
      </c>
      <c r="L37" s="27"/>
      <c r="M37" s="27">
        <v>73380776</v>
      </c>
      <c r="O37" s="140"/>
      <c r="AJ37" s="27">
        <v>73380776</v>
      </c>
      <c r="AK37" s="140">
        <f>K37-AJ37</f>
        <v>-90868532</v>
      </c>
    </row>
    <row r="38" spans="1:37" ht="22.5" customHeight="1">
      <c r="A38" s="154" t="s">
        <v>37</v>
      </c>
      <c r="E38" s="455"/>
      <c r="F38" s="200"/>
      <c r="G38" s="27">
        <f>-41244</f>
        <v>-41244</v>
      </c>
      <c r="H38" s="200"/>
      <c r="I38" s="27">
        <v>4794645</v>
      </c>
      <c r="J38" s="200"/>
      <c r="K38" s="27">
        <v>-754120</v>
      </c>
      <c r="L38" s="200"/>
      <c r="M38" s="27">
        <v>2126238</v>
      </c>
      <c r="O38" s="140"/>
      <c r="AJ38" s="27">
        <v>2126238</v>
      </c>
      <c r="AK38" s="140">
        <f t="shared" si="0"/>
        <v>-2880358</v>
      </c>
    </row>
    <row r="39" spans="1:37" ht="22.5" customHeight="1">
      <c r="A39" s="154" t="s">
        <v>40</v>
      </c>
      <c r="E39" s="455"/>
      <c r="F39" s="200"/>
      <c r="G39" s="27">
        <v>660029</v>
      </c>
      <c r="H39" s="200"/>
      <c r="I39" s="27">
        <v>3042981</v>
      </c>
      <c r="J39" s="200"/>
      <c r="K39" s="168">
        <v>-587971</v>
      </c>
      <c r="L39" s="200"/>
      <c r="M39" s="168">
        <v>2001481</v>
      </c>
      <c r="O39" s="140"/>
      <c r="AJ39" s="168">
        <v>2001481</v>
      </c>
      <c r="AK39" s="140">
        <f t="shared" si="0"/>
        <v>-2589452</v>
      </c>
    </row>
    <row r="40" spans="1:37" ht="22.5" customHeight="1">
      <c r="A40" s="106" t="s">
        <v>276</v>
      </c>
      <c r="E40" s="455"/>
      <c r="F40" s="200"/>
      <c r="G40" s="368">
        <f>SUM(G26:G39)</f>
        <v>424313101</v>
      </c>
      <c r="H40" s="200"/>
      <c r="I40" s="368">
        <f>SUM(I26:I39)</f>
        <v>322990036</v>
      </c>
      <c r="J40" s="200"/>
      <c r="K40" s="200">
        <f>SUM(K26:K39)</f>
        <v>340273042</v>
      </c>
      <c r="L40" s="200"/>
      <c r="M40" s="200">
        <f>SUM(M26:M39)</f>
        <v>328692046</v>
      </c>
      <c r="O40" s="140">
        <v>23600264.800000001</v>
      </c>
      <c r="AJ40" s="200">
        <v>326165272</v>
      </c>
      <c r="AK40" s="140">
        <f t="shared" si="0"/>
        <v>14107770</v>
      </c>
    </row>
    <row r="41" spans="1:37" ht="22.5" customHeight="1">
      <c r="A41" s="156" t="s">
        <v>121</v>
      </c>
      <c r="E41" s="455"/>
      <c r="F41" s="200"/>
      <c r="G41" s="27">
        <v>-12858461</v>
      </c>
      <c r="H41" s="200"/>
      <c r="I41" s="27">
        <v>-16456737</v>
      </c>
      <c r="J41" s="200"/>
      <c r="K41" s="27">
        <v>-8640800</v>
      </c>
      <c r="L41" s="200"/>
      <c r="M41" s="27">
        <v>-15961966</v>
      </c>
      <c r="O41" s="140">
        <v>-22504589.04347676</v>
      </c>
      <c r="AJ41" s="27">
        <v>-15961966</v>
      </c>
      <c r="AK41" s="140">
        <f t="shared" si="0"/>
        <v>7321166</v>
      </c>
    </row>
    <row r="42" spans="1:37" ht="22.5" customHeight="1">
      <c r="A42" s="5" t="s">
        <v>277</v>
      </c>
      <c r="F42" s="55"/>
      <c r="G42" s="201">
        <f>SUM(G40:G41)</f>
        <v>411454640</v>
      </c>
      <c r="H42" s="55"/>
      <c r="I42" s="201">
        <f>SUM(I40:I41)</f>
        <v>306533299</v>
      </c>
      <c r="J42" s="55"/>
      <c r="K42" s="201">
        <f>SUM(K40:K41)</f>
        <v>331632242</v>
      </c>
      <c r="L42" s="55"/>
      <c r="M42" s="201">
        <f>SUM(M40:M41)</f>
        <v>312730080</v>
      </c>
      <c r="O42" s="140">
        <v>1095675.7565232404</v>
      </c>
      <c r="AJ42" s="201">
        <v>310203306</v>
      </c>
      <c r="AK42" s="140">
        <f t="shared" si="0"/>
        <v>21428936</v>
      </c>
    </row>
    <row r="43" spans="1:37" ht="23.5" customHeight="1">
      <c r="A43" s="466" t="s">
        <v>199</v>
      </c>
      <c r="B43" s="466"/>
      <c r="C43" s="466"/>
      <c r="D43" s="466"/>
      <c r="E43" s="466"/>
      <c r="F43" s="466"/>
      <c r="G43" s="466"/>
      <c r="H43" s="466"/>
      <c r="I43" s="466"/>
      <c r="J43" s="145"/>
      <c r="K43" s="145"/>
      <c r="L43" s="145"/>
      <c r="M43" s="145"/>
      <c r="AJ43" s="145"/>
      <c r="AK43" s="140">
        <f t="shared" si="0"/>
        <v>0</v>
      </c>
    </row>
    <row r="44" spans="1:37" ht="23.5" customHeight="1">
      <c r="A44" s="385" t="s">
        <v>154</v>
      </c>
      <c r="F44" s="148"/>
      <c r="H44" s="148"/>
      <c r="J44" s="148"/>
      <c r="L44" s="148"/>
      <c r="AK44" s="140">
        <f t="shared" si="0"/>
        <v>0</v>
      </c>
    </row>
    <row r="45" spans="1:37" ht="22.5" customHeight="1">
      <c r="A45" s="150"/>
      <c r="F45" s="146"/>
      <c r="G45" s="477"/>
      <c r="H45" s="477"/>
      <c r="I45" s="477"/>
      <c r="J45" s="145"/>
      <c r="K45" s="477"/>
      <c r="L45" s="477"/>
      <c r="M45" s="477"/>
      <c r="AJ45" s="146"/>
      <c r="AK45" s="140">
        <f t="shared" si="0"/>
        <v>0</v>
      </c>
    </row>
    <row r="46" spans="1:37" ht="22.5" customHeight="1">
      <c r="A46" s="150"/>
      <c r="F46" s="146"/>
      <c r="G46" s="477" t="s">
        <v>2</v>
      </c>
      <c r="H46" s="477"/>
      <c r="I46" s="477"/>
      <c r="J46" s="145"/>
      <c r="K46" s="477" t="s">
        <v>3</v>
      </c>
      <c r="L46" s="477"/>
      <c r="M46" s="477"/>
      <c r="AJ46" s="146" t="s">
        <v>3</v>
      </c>
      <c r="AK46" s="140" t="e">
        <f t="shared" si="0"/>
        <v>#VALUE!</v>
      </c>
    </row>
    <row r="47" spans="1:37" ht="22.5" customHeight="1">
      <c r="A47" s="150"/>
      <c r="F47" s="146"/>
      <c r="G47" s="468" t="s">
        <v>151</v>
      </c>
      <c r="H47" s="468"/>
      <c r="I47" s="468"/>
      <c r="J47" s="75"/>
      <c r="K47" s="468" t="s">
        <v>151</v>
      </c>
      <c r="L47" s="468"/>
      <c r="M47" s="468"/>
      <c r="AJ47" s="146" t="s">
        <v>151</v>
      </c>
      <c r="AK47" s="140" t="e">
        <f t="shared" si="0"/>
        <v>#VALUE!</v>
      </c>
    </row>
    <row r="48" spans="1:37" ht="22.5" customHeight="1">
      <c r="A48" s="150"/>
      <c r="F48" s="146"/>
      <c r="G48" s="468" t="s">
        <v>152</v>
      </c>
      <c r="H48" s="468"/>
      <c r="I48" s="468"/>
      <c r="J48" s="75"/>
      <c r="K48" s="468" t="s">
        <v>152</v>
      </c>
      <c r="L48" s="468"/>
      <c r="M48" s="468"/>
      <c r="AJ48" s="146" t="s">
        <v>152</v>
      </c>
      <c r="AK48" s="140" t="e">
        <f t="shared" si="0"/>
        <v>#VALUE!</v>
      </c>
    </row>
    <row r="49" spans="1:37" ht="22.5" customHeight="1">
      <c r="A49" s="151"/>
      <c r="E49" s="11" t="s">
        <v>7</v>
      </c>
      <c r="F49" s="12"/>
      <c r="G49" s="12">
        <v>2563</v>
      </c>
      <c r="H49" s="12"/>
      <c r="I49" s="12">
        <v>2562</v>
      </c>
      <c r="J49" s="13"/>
      <c r="K49" s="12">
        <v>2563</v>
      </c>
      <c r="L49" s="12"/>
      <c r="M49" s="12">
        <v>2562</v>
      </c>
      <c r="N49" s="12"/>
      <c r="O49" s="12">
        <v>2562</v>
      </c>
      <c r="AJ49" s="12">
        <v>2562</v>
      </c>
      <c r="AK49" s="140">
        <f t="shared" si="0"/>
        <v>1</v>
      </c>
    </row>
    <row r="50" spans="1:37" ht="22.5" customHeight="1">
      <c r="A50" s="151"/>
      <c r="F50" s="146"/>
      <c r="G50" s="476" t="s">
        <v>153</v>
      </c>
      <c r="H50" s="476"/>
      <c r="I50" s="476"/>
      <c r="J50" s="476"/>
      <c r="K50" s="476"/>
      <c r="L50" s="476"/>
      <c r="M50" s="476"/>
      <c r="AJ50" s="146"/>
      <c r="AK50" s="140">
        <f t="shared" si="0"/>
        <v>0</v>
      </c>
    </row>
    <row r="51" spans="1:37" ht="22.5" customHeight="1">
      <c r="A51" s="152" t="s">
        <v>122</v>
      </c>
      <c r="F51" s="158"/>
      <c r="G51" s="158"/>
      <c r="H51" s="158"/>
      <c r="I51" s="158"/>
      <c r="J51" s="158"/>
      <c r="K51" s="158"/>
      <c r="L51" s="158"/>
      <c r="M51" s="158"/>
      <c r="AJ51" s="158"/>
      <c r="AK51" s="140">
        <f t="shared" si="0"/>
        <v>0</v>
      </c>
    </row>
    <row r="52" spans="1:37" ht="22.5" customHeight="1">
      <c r="A52" s="154" t="s">
        <v>263</v>
      </c>
      <c r="E52" s="455">
        <v>9</v>
      </c>
      <c r="F52" s="209"/>
      <c r="G52" s="211">
        <v>0</v>
      </c>
      <c r="H52" s="209"/>
      <c r="I52" s="211">
        <v>0</v>
      </c>
      <c r="J52" s="196"/>
      <c r="K52" s="27">
        <f>-154210970-K53</f>
        <v>-143711000</v>
      </c>
      <c r="L52" s="159"/>
      <c r="M52" s="27">
        <v>-151237000</v>
      </c>
      <c r="AJ52" s="27">
        <v>-151237000</v>
      </c>
      <c r="AK52" s="140">
        <f t="shared" si="0"/>
        <v>7526000</v>
      </c>
    </row>
    <row r="53" spans="1:37" ht="22.5" customHeight="1">
      <c r="A53" s="154" t="s">
        <v>262</v>
      </c>
      <c r="E53" s="455">
        <v>9</v>
      </c>
      <c r="F53" s="209"/>
      <c r="G53" s="211">
        <v>-10499970</v>
      </c>
      <c r="H53" s="209"/>
      <c r="I53" s="211">
        <v>0</v>
      </c>
      <c r="J53" s="196"/>
      <c r="K53" s="27">
        <v>-10499970</v>
      </c>
      <c r="L53" s="159"/>
      <c r="M53" s="27">
        <v>0</v>
      </c>
      <c r="AJ53" s="27"/>
      <c r="AK53" s="140"/>
    </row>
    <row r="54" spans="1:37" ht="22.5" customHeight="1">
      <c r="A54" s="154" t="s">
        <v>286</v>
      </c>
      <c r="E54" s="455"/>
      <c r="F54" s="209"/>
      <c r="G54" s="211">
        <v>-229306492</v>
      </c>
      <c r="H54" s="209"/>
      <c r="I54" s="211">
        <v>0</v>
      </c>
      <c r="J54" s="196"/>
      <c r="K54" s="27">
        <v>-204900000</v>
      </c>
      <c r="L54" s="159"/>
      <c r="M54" s="27">
        <v>0</v>
      </c>
      <c r="AJ54" s="27"/>
      <c r="AK54" s="140"/>
    </row>
    <row r="55" spans="1:37" ht="22.5" customHeight="1">
      <c r="A55" s="154" t="s">
        <v>214</v>
      </c>
      <c r="F55" s="209"/>
      <c r="G55" s="27">
        <v>7866395</v>
      </c>
      <c r="H55" s="209"/>
      <c r="I55" s="27">
        <v>2355673</v>
      </c>
      <c r="J55" s="209"/>
      <c r="K55" s="27">
        <v>7866395</v>
      </c>
      <c r="L55" s="209"/>
      <c r="M55" s="27">
        <f>1633122+274529</f>
        <v>1907651</v>
      </c>
      <c r="AI55" s="387">
        <f>K55-K20</f>
        <v>-1311412</v>
      </c>
      <c r="AJ55" s="27">
        <v>1633122</v>
      </c>
      <c r="AK55" s="140">
        <f t="shared" si="0"/>
        <v>6233273</v>
      </c>
    </row>
    <row r="56" spans="1:37" ht="22.5" customHeight="1">
      <c r="A56" s="154" t="s">
        <v>215</v>
      </c>
      <c r="F56" s="209"/>
      <c r="G56" s="27">
        <v>-365562127</v>
      </c>
      <c r="H56" s="209"/>
      <c r="I56" s="27">
        <v>-288173344</v>
      </c>
      <c r="J56" s="209"/>
      <c r="K56" s="27">
        <v>-54603940</v>
      </c>
      <c r="L56" s="209"/>
      <c r="M56" s="27">
        <f>-94046225-2843266+3</f>
        <v>-96889488</v>
      </c>
      <c r="AJ56" s="27">
        <v>-102873077</v>
      </c>
      <c r="AK56" s="140">
        <f t="shared" si="0"/>
        <v>48269137</v>
      </c>
    </row>
    <row r="57" spans="1:37" ht="22.5" customHeight="1">
      <c r="A57" s="154" t="s">
        <v>216</v>
      </c>
      <c r="F57" s="209"/>
      <c r="G57" s="387">
        <v>-13972125</v>
      </c>
      <c r="H57" s="209"/>
      <c r="I57" s="387">
        <v>-8784892</v>
      </c>
      <c r="J57" s="209"/>
      <c r="K57" s="209">
        <v>-13972125</v>
      </c>
      <c r="L57" s="209"/>
      <c r="M57" s="209">
        <v>-8784892</v>
      </c>
      <c r="AJ57" s="209"/>
      <c r="AK57" s="140">
        <f t="shared" si="0"/>
        <v>-13972125</v>
      </c>
    </row>
    <row r="58" spans="1:37" ht="22.5" customHeight="1">
      <c r="A58" s="154" t="s">
        <v>123</v>
      </c>
      <c r="F58" s="209"/>
      <c r="G58" s="27">
        <v>-59952664</v>
      </c>
      <c r="H58" s="209"/>
      <c r="I58" s="27">
        <v>-55252437</v>
      </c>
      <c r="J58" s="209"/>
      <c r="K58" s="27">
        <v>-37284582</v>
      </c>
      <c r="L58" s="209"/>
      <c r="M58" s="27">
        <v>-33117039</v>
      </c>
      <c r="AJ58" s="27">
        <v>-33117039</v>
      </c>
      <c r="AK58" s="140">
        <f t="shared" si="0"/>
        <v>-4167543</v>
      </c>
    </row>
    <row r="59" spans="1:37" ht="22.5" customHeight="1">
      <c r="A59" s="154" t="s">
        <v>264</v>
      </c>
      <c r="F59" s="209"/>
      <c r="G59" s="209">
        <v>0</v>
      </c>
      <c r="H59" s="209"/>
      <c r="I59" s="209">
        <v>0</v>
      </c>
      <c r="J59" s="209"/>
      <c r="K59" s="27">
        <v>175030000</v>
      </c>
      <c r="L59" s="209"/>
      <c r="M59" s="27">
        <v>103850000</v>
      </c>
      <c r="AJ59" s="209">
        <v>-133710000</v>
      </c>
      <c r="AK59" s="140">
        <f>K59-AJ59</f>
        <v>308740000</v>
      </c>
    </row>
    <row r="60" spans="1:37" ht="22.5" customHeight="1">
      <c r="A60" s="154" t="s">
        <v>265</v>
      </c>
      <c r="F60" s="209"/>
      <c r="G60" s="27">
        <v>0</v>
      </c>
      <c r="H60" s="209"/>
      <c r="I60" s="27">
        <v>0</v>
      </c>
      <c r="J60" s="209"/>
      <c r="K60" s="209">
        <v>-295235934</v>
      </c>
      <c r="L60" s="209"/>
      <c r="M60" s="209">
        <v>-133710000</v>
      </c>
      <c r="AJ60" s="27">
        <v>103850000</v>
      </c>
      <c r="AK60" s="140">
        <f t="shared" si="0"/>
        <v>-399085934</v>
      </c>
    </row>
    <row r="61" spans="1:37" ht="22.5" customHeight="1">
      <c r="A61" s="160" t="s">
        <v>119</v>
      </c>
      <c r="B61" s="151"/>
      <c r="C61" s="151"/>
      <c r="D61" s="151"/>
      <c r="E61" s="151"/>
      <c r="F61" s="209"/>
      <c r="G61" s="27">
        <v>125754</v>
      </c>
      <c r="H61" s="209"/>
      <c r="I61" s="27">
        <v>190240</v>
      </c>
      <c r="J61" s="209"/>
      <c r="K61" s="27">
        <v>5833580</v>
      </c>
      <c r="L61" s="209"/>
      <c r="M61" s="27">
        <v>1306267</v>
      </c>
      <c r="AJ61" s="27">
        <v>1306267</v>
      </c>
      <c r="AK61" s="140">
        <f t="shared" si="0"/>
        <v>4527313</v>
      </c>
    </row>
    <row r="62" spans="1:37" ht="22.5" hidden="1" customHeight="1">
      <c r="A62" s="160" t="s">
        <v>124</v>
      </c>
      <c r="B62" s="151"/>
      <c r="C62" s="151"/>
      <c r="D62" s="151"/>
      <c r="E62" s="151"/>
      <c r="F62" s="209"/>
      <c r="G62" s="209">
        <v>0</v>
      </c>
      <c r="H62" s="209"/>
      <c r="I62" s="209">
        <v>0</v>
      </c>
      <c r="J62" s="209"/>
      <c r="K62" s="209"/>
      <c r="L62" s="209"/>
      <c r="M62" s="209"/>
      <c r="AJ62" s="209"/>
      <c r="AK62" s="140">
        <f t="shared" si="0"/>
        <v>0</v>
      </c>
    </row>
    <row r="63" spans="1:37" ht="22.5" customHeight="1">
      <c r="A63" s="145" t="s">
        <v>125</v>
      </c>
      <c r="F63" s="212"/>
      <c r="G63" s="169">
        <f>SUM(G52:G62)</f>
        <v>-671301229</v>
      </c>
      <c r="H63" s="212"/>
      <c r="I63" s="169">
        <f>SUM(I52:I62)</f>
        <v>-349664760</v>
      </c>
      <c r="J63" s="209"/>
      <c r="K63" s="169">
        <f>SUM(K52:K62)</f>
        <v>-571477576</v>
      </c>
      <c r="L63" s="209"/>
      <c r="M63" s="169">
        <f>SUM(M52:M62)</f>
        <v>-316674501</v>
      </c>
      <c r="AJ63" s="169">
        <v>-314147727</v>
      </c>
      <c r="AK63" s="140">
        <f t="shared" si="0"/>
        <v>-257329849</v>
      </c>
    </row>
    <row r="64" spans="1:37" ht="22.5" customHeight="1">
      <c r="A64" s="145"/>
      <c r="F64" s="209"/>
      <c r="G64" s="159"/>
      <c r="H64" s="209"/>
      <c r="I64" s="159"/>
      <c r="J64" s="209"/>
      <c r="K64" s="159"/>
      <c r="L64" s="209"/>
      <c r="M64" s="159"/>
      <c r="AJ64" s="159"/>
      <c r="AK64" s="140">
        <f t="shared" si="0"/>
        <v>0</v>
      </c>
    </row>
    <row r="65" spans="1:37" ht="22.5" customHeight="1">
      <c r="A65" s="152" t="s">
        <v>126</v>
      </c>
      <c r="F65" s="209"/>
      <c r="G65" s="209"/>
      <c r="H65" s="209"/>
      <c r="I65" s="209"/>
      <c r="J65" s="209"/>
      <c r="K65" s="209"/>
      <c r="L65" s="209"/>
      <c r="M65" s="209"/>
      <c r="AJ65" s="209"/>
      <c r="AK65" s="140">
        <f t="shared" si="0"/>
        <v>0</v>
      </c>
    </row>
    <row r="66" spans="1:37" ht="22.5" customHeight="1">
      <c r="A66" s="154" t="s">
        <v>192</v>
      </c>
      <c r="E66" s="455">
        <v>17</v>
      </c>
      <c r="F66" s="209"/>
      <c r="G66" s="211">
        <v>292543250</v>
      </c>
      <c r="H66" s="209"/>
      <c r="I66" s="211">
        <v>0</v>
      </c>
      <c r="J66" s="209"/>
      <c r="K66" s="209">
        <v>292543250</v>
      </c>
      <c r="L66" s="209"/>
      <c r="M66" s="209">
        <v>0</v>
      </c>
      <c r="AJ66" s="209">
        <v>0</v>
      </c>
      <c r="AK66" s="140">
        <f t="shared" si="0"/>
        <v>292543250</v>
      </c>
    </row>
    <row r="67" spans="1:37" ht="22.5" customHeight="1">
      <c r="A67" s="154" t="s">
        <v>274</v>
      </c>
      <c r="E67" s="455"/>
      <c r="F67" s="209"/>
      <c r="G67" s="211">
        <v>-14792216</v>
      </c>
      <c r="H67" s="209"/>
      <c r="I67" s="211">
        <v>0</v>
      </c>
      <c r="J67" s="209"/>
      <c r="K67" s="209">
        <v>-14792216</v>
      </c>
      <c r="L67" s="209"/>
      <c r="M67" s="209">
        <v>0</v>
      </c>
      <c r="AJ67" s="209"/>
      <c r="AK67" s="140"/>
    </row>
    <row r="68" spans="1:37" ht="22.5" customHeight="1">
      <c r="A68" s="154" t="s">
        <v>237</v>
      </c>
      <c r="E68" s="455">
        <v>9</v>
      </c>
      <c r="F68" s="209"/>
      <c r="G68" s="209">
        <v>26289000</v>
      </c>
      <c r="H68" s="209"/>
      <c r="I68" s="209">
        <v>8763000</v>
      </c>
      <c r="J68" s="209"/>
      <c r="K68" s="209">
        <v>0</v>
      </c>
      <c r="L68" s="209"/>
      <c r="M68" s="209">
        <v>0</v>
      </c>
      <c r="AJ68" s="209"/>
      <c r="AK68" s="140"/>
    </row>
    <row r="69" spans="1:37" ht="22.5" customHeight="1">
      <c r="A69" s="154" t="s">
        <v>266</v>
      </c>
      <c r="F69" s="209"/>
      <c r="G69" s="140">
        <v>0</v>
      </c>
      <c r="H69" s="209"/>
      <c r="I69" s="140">
        <v>0</v>
      </c>
      <c r="J69" s="209"/>
      <c r="K69" s="27">
        <v>86200000</v>
      </c>
      <c r="L69" s="209"/>
      <c r="M69" s="27">
        <v>134500000</v>
      </c>
      <c r="AJ69" s="27">
        <v>134500000</v>
      </c>
      <c r="AK69" s="140">
        <f t="shared" si="0"/>
        <v>-48300000</v>
      </c>
    </row>
    <row r="70" spans="1:37" ht="22.5" customHeight="1">
      <c r="A70" s="154" t="s">
        <v>267</v>
      </c>
      <c r="F70" s="209"/>
      <c r="G70" s="211">
        <v>0</v>
      </c>
      <c r="H70" s="209"/>
      <c r="I70" s="211">
        <v>-24000000</v>
      </c>
      <c r="J70" s="209"/>
      <c r="K70" s="209">
        <v>-85730000</v>
      </c>
      <c r="L70" s="209"/>
      <c r="M70" s="209">
        <v>-125680000</v>
      </c>
      <c r="AJ70" s="209">
        <v>-125680000</v>
      </c>
      <c r="AK70" s="140">
        <f t="shared" si="0"/>
        <v>39950000</v>
      </c>
    </row>
    <row r="71" spans="1:37" ht="22.5" customHeight="1">
      <c r="A71" s="154" t="s">
        <v>193</v>
      </c>
      <c r="F71" s="209"/>
      <c r="G71" s="209">
        <v>1473887715</v>
      </c>
      <c r="H71" s="209"/>
      <c r="I71" s="209">
        <v>419215562</v>
      </c>
      <c r="J71" s="209"/>
      <c r="K71" s="27">
        <v>1159144160</v>
      </c>
      <c r="L71" s="209"/>
      <c r="M71" s="27">
        <v>195830814</v>
      </c>
      <c r="AJ71" s="27">
        <v>195830814</v>
      </c>
      <c r="AK71" s="140">
        <f t="shared" si="0"/>
        <v>963313346</v>
      </c>
    </row>
    <row r="72" spans="1:37" ht="22.5" customHeight="1">
      <c r="A72" s="154" t="s">
        <v>194</v>
      </c>
      <c r="F72" s="209"/>
      <c r="G72" s="209">
        <v>-1152751775</v>
      </c>
      <c r="H72" s="209"/>
      <c r="I72" s="209">
        <v>-343465991</v>
      </c>
      <c r="J72" s="209"/>
      <c r="K72" s="209">
        <v>-887248226</v>
      </c>
      <c r="L72" s="209"/>
      <c r="M72" s="209">
        <v>-167010814</v>
      </c>
      <c r="AJ72" s="209">
        <v>-167010814</v>
      </c>
      <c r="AK72" s="140">
        <f t="shared" si="0"/>
        <v>-720237412</v>
      </c>
    </row>
    <row r="73" spans="1:37" ht="22.5" customHeight="1">
      <c r="A73" s="154" t="s">
        <v>195</v>
      </c>
      <c r="F73" s="209"/>
      <c r="G73" s="209">
        <v>19487800</v>
      </c>
      <c r="H73" s="209"/>
      <c r="I73" s="209">
        <v>55971016</v>
      </c>
      <c r="J73" s="209"/>
      <c r="K73" s="209">
        <v>0</v>
      </c>
      <c r="L73" s="209"/>
      <c r="M73" s="209">
        <v>0</v>
      </c>
      <c r="AJ73" s="209">
        <v>0</v>
      </c>
      <c r="AK73" s="140">
        <f t="shared" si="0"/>
        <v>0</v>
      </c>
    </row>
    <row r="74" spans="1:37" ht="22.5" customHeight="1">
      <c r="A74" s="154" t="s">
        <v>268</v>
      </c>
      <c r="F74" s="209"/>
      <c r="G74" s="27">
        <v>-70671273</v>
      </c>
      <c r="H74" s="209"/>
      <c r="I74" s="27">
        <v>-19470479</v>
      </c>
      <c r="J74" s="209"/>
      <c r="K74" s="27">
        <v>-11444001</v>
      </c>
      <c r="L74" s="209"/>
      <c r="M74" s="27">
        <v>-4719152</v>
      </c>
      <c r="AJ74" s="27">
        <v>-4719152</v>
      </c>
      <c r="AK74" s="140">
        <f t="shared" si="0"/>
        <v>-6724849</v>
      </c>
    </row>
    <row r="75" spans="1:37" ht="22.5" customHeight="1">
      <c r="A75" s="154" t="s">
        <v>269</v>
      </c>
      <c r="B75" s="352"/>
      <c r="C75" s="352"/>
      <c r="D75" s="352"/>
      <c r="F75" s="209"/>
      <c r="G75" s="209">
        <v>-322337720</v>
      </c>
      <c r="H75" s="209"/>
      <c r="I75" s="140">
        <v>0</v>
      </c>
      <c r="J75" s="209"/>
      <c r="K75" s="209">
        <v>-322337720</v>
      </c>
      <c r="L75" s="209"/>
      <c r="M75" s="209">
        <v>0</v>
      </c>
      <c r="AJ75" s="209"/>
      <c r="AK75" s="140">
        <f t="shared" si="0"/>
        <v>-322337720</v>
      </c>
    </row>
    <row r="76" spans="1:37" ht="22.5" customHeight="1">
      <c r="A76" s="154" t="s">
        <v>127</v>
      </c>
      <c r="F76" s="209"/>
      <c r="G76" s="27">
        <v>-25827543</v>
      </c>
      <c r="H76" s="209"/>
      <c r="I76" s="27">
        <v>-10657687</v>
      </c>
      <c r="J76" s="196"/>
      <c r="K76" s="209">
        <v>-11956465</v>
      </c>
      <c r="L76" s="200"/>
      <c r="M76" s="209">
        <v>-7434343</v>
      </c>
      <c r="AJ76" s="209">
        <v>-7434343</v>
      </c>
      <c r="AK76" s="140">
        <f t="shared" ref="AK76:AK97" si="1">K76-AJ76</f>
        <v>-4522122</v>
      </c>
    </row>
    <row r="77" spans="1:37" ht="22.5" hidden="1" customHeight="1">
      <c r="A77" s="154" t="s">
        <v>133</v>
      </c>
      <c r="F77" s="209"/>
      <c r="G77" s="27"/>
      <c r="H77" s="209"/>
      <c r="I77" s="27"/>
      <c r="J77" s="196"/>
      <c r="K77" s="209"/>
      <c r="L77" s="200"/>
      <c r="M77" s="209"/>
      <c r="AJ77" s="209"/>
      <c r="AK77" s="140">
        <f t="shared" si="1"/>
        <v>0</v>
      </c>
    </row>
    <row r="78" spans="1:37" ht="22.5" hidden="1" customHeight="1">
      <c r="A78" s="154"/>
      <c r="B78" s="156" t="s">
        <v>134</v>
      </c>
      <c r="F78" s="209"/>
      <c r="G78" s="27"/>
      <c r="H78" s="209"/>
      <c r="I78" s="27"/>
      <c r="J78" s="196"/>
      <c r="K78" s="209"/>
      <c r="L78" s="200"/>
      <c r="M78" s="209"/>
      <c r="AJ78" s="209"/>
      <c r="AK78" s="140">
        <f t="shared" si="1"/>
        <v>0</v>
      </c>
    </row>
    <row r="79" spans="1:37" ht="22.5" hidden="1" customHeight="1">
      <c r="A79" s="154" t="s">
        <v>159</v>
      </c>
      <c r="B79" s="156"/>
      <c r="F79" s="209"/>
      <c r="G79" s="27"/>
      <c r="H79" s="209"/>
      <c r="I79" s="27"/>
      <c r="J79" s="196"/>
      <c r="K79" s="209"/>
      <c r="L79" s="200"/>
      <c r="M79" s="209"/>
      <c r="AJ79" s="209"/>
      <c r="AK79" s="140">
        <f t="shared" si="1"/>
        <v>0</v>
      </c>
    </row>
    <row r="80" spans="1:37" ht="22.5" hidden="1" customHeight="1">
      <c r="A80" s="154"/>
      <c r="B80" s="156" t="s">
        <v>160</v>
      </c>
      <c r="E80" s="455">
        <v>11</v>
      </c>
      <c r="F80" s="209"/>
      <c r="G80" s="211"/>
      <c r="H80" s="209"/>
      <c r="I80" s="211"/>
      <c r="J80" s="196"/>
      <c r="K80" s="211"/>
      <c r="L80" s="159"/>
      <c r="M80" s="211"/>
      <c r="AJ80" s="211"/>
      <c r="AK80" s="140">
        <f t="shared" si="1"/>
        <v>0</v>
      </c>
    </row>
    <row r="81" spans="1:39" ht="22.5" hidden="1" customHeight="1">
      <c r="A81" s="154" t="s">
        <v>161</v>
      </c>
      <c r="B81" s="156"/>
      <c r="F81" s="209"/>
      <c r="G81" s="211"/>
      <c r="H81" s="209"/>
      <c r="I81" s="211"/>
      <c r="J81" s="196"/>
      <c r="K81" s="211"/>
      <c r="L81" s="159"/>
      <c r="M81" s="211"/>
      <c r="AJ81" s="211"/>
      <c r="AK81" s="140">
        <f t="shared" si="1"/>
        <v>0</v>
      </c>
    </row>
    <row r="82" spans="1:39" ht="22.5" hidden="1" customHeight="1">
      <c r="A82" s="154" t="s">
        <v>133</v>
      </c>
      <c r="F82" s="209"/>
      <c r="G82" s="27"/>
      <c r="H82" s="209"/>
      <c r="I82" s="27"/>
      <c r="J82" s="196"/>
      <c r="K82" s="209"/>
      <c r="L82" s="200"/>
      <c r="M82" s="209"/>
      <c r="AJ82" s="209"/>
      <c r="AK82" s="140">
        <f t="shared" si="1"/>
        <v>0</v>
      </c>
    </row>
    <row r="83" spans="1:39" ht="22.5" hidden="1" customHeight="1">
      <c r="A83" s="154"/>
      <c r="B83" s="156" t="s">
        <v>162</v>
      </c>
      <c r="E83" s="455">
        <v>5</v>
      </c>
      <c r="F83" s="209"/>
      <c r="G83" s="27"/>
      <c r="H83" s="209"/>
      <c r="I83" s="27"/>
      <c r="J83" s="196"/>
      <c r="K83" s="209"/>
      <c r="L83" s="200"/>
      <c r="M83" s="209"/>
      <c r="AJ83" s="209"/>
      <c r="AK83" s="140">
        <f t="shared" si="1"/>
        <v>0</v>
      </c>
    </row>
    <row r="84" spans="1:39" ht="22.5" customHeight="1">
      <c r="A84" s="5" t="s">
        <v>128</v>
      </c>
      <c r="F84" s="161"/>
      <c r="G84" s="169">
        <f>SUM(G66:G83)</f>
        <v>225827238</v>
      </c>
      <c r="H84" s="161"/>
      <c r="I84" s="169">
        <f>SUM(I66:I83)</f>
        <v>86355421</v>
      </c>
      <c r="J84" s="161"/>
      <c r="K84" s="169">
        <f>SUM(K66:K83)</f>
        <v>204378782</v>
      </c>
      <c r="L84" s="161"/>
      <c r="M84" s="169">
        <f>SUM(M66:M83)</f>
        <v>25486505</v>
      </c>
      <c r="AJ84" s="169">
        <v>25486505</v>
      </c>
      <c r="AK84" s="140">
        <f t="shared" si="1"/>
        <v>178892277</v>
      </c>
    </row>
    <row r="85" spans="1:39" ht="22.5" customHeight="1">
      <c r="A85" s="145"/>
      <c r="F85" s="209"/>
      <c r="G85" s="159"/>
      <c r="H85" s="209"/>
      <c r="I85" s="159"/>
      <c r="J85" s="209"/>
      <c r="K85" s="159"/>
      <c r="L85" s="209"/>
      <c r="M85" s="159"/>
      <c r="AJ85" s="159"/>
      <c r="AK85" s="140">
        <f t="shared" si="1"/>
        <v>0</v>
      </c>
    </row>
    <row r="86" spans="1:39" s="151" customFormat="1" ht="22.5" customHeight="1">
      <c r="A86" s="5" t="s">
        <v>129</v>
      </c>
      <c r="B86" s="63"/>
      <c r="C86" s="63"/>
      <c r="D86" s="63"/>
      <c r="E86" s="63"/>
      <c r="F86" s="161"/>
      <c r="G86" s="161">
        <f>G42+G63+G84</f>
        <v>-34019351</v>
      </c>
      <c r="H86" s="161"/>
      <c r="I86" s="161">
        <f>I42+I63+I84</f>
        <v>43223960</v>
      </c>
      <c r="J86" s="161"/>
      <c r="K86" s="161">
        <f>K42+K63+K84</f>
        <v>-35466552</v>
      </c>
      <c r="L86" s="161"/>
      <c r="M86" s="161">
        <f>M42+M63+M84</f>
        <v>21542084</v>
      </c>
      <c r="AJ86" s="161">
        <v>21542084</v>
      </c>
      <c r="AK86" s="140">
        <f t="shared" si="1"/>
        <v>-57008636</v>
      </c>
    </row>
    <row r="87" spans="1:39" ht="23.5" customHeight="1">
      <c r="A87" s="160" t="s">
        <v>196</v>
      </c>
      <c r="B87" s="63"/>
      <c r="C87" s="63"/>
      <c r="D87" s="63"/>
      <c r="E87" s="63"/>
      <c r="F87" s="159"/>
      <c r="G87" s="168">
        <v>127463243</v>
      </c>
      <c r="H87" s="159"/>
      <c r="I87" s="168">
        <v>84239283</v>
      </c>
      <c r="J87" s="196"/>
      <c r="K87" s="168">
        <v>102267608</v>
      </c>
      <c r="L87" s="159"/>
      <c r="M87" s="168">
        <v>80725524</v>
      </c>
      <c r="AJ87" s="168">
        <v>80725524</v>
      </c>
      <c r="AK87" s="140">
        <f t="shared" si="1"/>
        <v>21542084</v>
      </c>
    </row>
    <row r="88" spans="1:39" ht="23.5" hidden="1" customHeight="1">
      <c r="A88" s="160" t="s">
        <v>164</v>
      </c>
      <c r="B88" s="63"/>
      <c r="C88" s="63"/>
      <c r="D88" s="63"/>
      <c r="E88" s="63"/>
      <c r="F88" s="159"/>
      <c r="G88" s="200"/>
      <c r="H88" s="159"/>
      <c r="I88" s="200"/>
      <c r="J88" s="196"/>
      <c r="K88" s="200"/>
      <c r="L88" s="159"/>
      <c r="M88" s="200"/>
      <c r="AJ88" s="200"/>
      <c r="AK88" s="140">
        <f t="shared" si="1"/>
        <v>0</v>
      </c>
    </row>
    <row r="89" spans="1:39" ht="23.5" hidden="1" customHeight="1">
      <c r="A89" s="160"/>
      <c r="B89" s="160" t="s">
        <v>163</v>
      </c>
      <c r="C89" s="63"/>
      <c r="D89" s="63"/>
      <c r="E89" s="455">
        <v>5</v>
      </c>
      <c r="F89" s="209"/>
      <c r="G89" s="351"/>
      <c r="H89" s="209"/>
      <c r="I89" s="351"/>
      <c r="J89" s="196"/>
      <c r="K89" s="168">
        <v>0</v>
      </c>
      <c r="L89" s="159"/>
      <c r="M89" s="168">
        <v>0</v>
      </c>
      <c r="AJ89" s="168">
        <v>0</v>
      </c>
      <c r="AK89" s="140">
        <f t="shared" si="1"/>
        <v>0</v>
      </c>
    </row>
    <row r="90" spans="1:39" ht="22.5" customHeight="1" thickBot="1">
      <c r="A90" s="5" t="s">
        <v>197</v>
      </c>
      <c r="B90" s="63"/>
      <c r="C90" s="63"/>
      <c r="D90" s="63"/>
      <c r="E90" s="63"/>
      <c r="F90" s="161"/>
      <c r="G90" s="170">
        <f>SUM(G86:G89)</f>
        <v>93443892</v>
      </c>
      <c r="H90" s="161"/>
      <c r="I90" s="170">
        <f>SUM(I86:I89)</f>
        <v>127463243</v>
      </c>
      <c r="J90" s="161"/>
      <c r="K90" s="170">
        <f>SUM(K86:K89)</f>
        <v>66801056</v>
      </c>
      <c r="L90" s="161"/>
      <c r="M90" s="170">
        <f>SUM(M86:M89)</f>
        <v>102267608</v>
      </c>
      <c r="N90" s="387">
        <f>K90-'BS7-9'!J9</f>
        <v>0</v>
      </c>
      <c r="AJ90" s="170">
        <v>102267608</v>
      </c>
      <c r="AK90" s="140">
        <f t="shared" si="1"/>
        <v>-35466552</v>
      </c>
    </row>
    <row r="91" spans="1:39" ht="22.5" customHeight="1" thickTop="1">
      <c r="A91" s="5"/>
      <c r="B91" s="63"/>
      <c r="C91" s="63"/>
      <c r="D91" s="63"/>
      <c r="E91" s="63"/>
      <c r="F91" s="161"/>
      <c r="G91" s="212"/>
      <c r="H91" s="161"/>
      <c r="I91" s="212"/>
      <c r="J91" s="161"/>
      <c r="K91" s="212"/>
      <c r="L91" s="161"/>
      <c r="M91" s="212"/>
      <c r="AJ91" s="212"/>
      <c r="AK91" s="140">
        <f t="shared" si="1"/>
        <v>0</v>
      </c>
    </row>
    <row r="92" spans="1:39" ht="22.5" customHeight="1">
      <c r="A92" s="152" t="s">
        <v>130</v>
      </c>
      <c r="F92" s="163"/>
      <c r="G92" s="164"/>
      <c r="H92" s="163"/>
      <c r="I92" s="164"/>
      <c r="J92" s="163"/>
      <c r="K92" s="164"/>
      <c r="L92" s="163"/>
      <c r="M92" s="164"/>
      <c r="AJ92" s="164"/>
      <c r="AK92" s="140">
        <f t="shared" si="1"/>
        <v>0</v>
      </c>
    </row>
    <row r="93" spans="1:39" ht="22.5" customHeight="1">
      <c r="A93" s="154" t="s">
        <v>198</v>
      </c>
      <c r="F93" s="166"/>
      <c r="G93" s="165">
        <v>0</v>
      </c>
      <c r="H93" s="166"/>
      <c r="I93" s="165">
        <f>M93</f>
        <v>383078400</v>
      </c>
      <c r="J93" s="166"/>
      <c r="K93" s="165">
        <v>0</v>
      </c>
      <c r="L93" s="166"/>
      <c r="M93" s="165">
        <v>383078400</v>
      </c>
      <c r="AJ93" s="165">
        <v>383078400</v>
      </c>
      <c r="AK93" s="140">
        <f t="shared" si="1"/>
        <v>-383078400</v>
      </c>
    </row>
    <row r="94" spans="1:39" ht="22.5" customHeight="1">
      <c r="A94" s="154" t="s">
        <v>270</v>
      </c>
      <c r="F94" s="166"/>
      <c r="G94" s="165">
        <v>85974389</v>
      </c>
      <c r="H94" s="166"/>
      <c r="I94" s="165">
        <v>155830492</v>
      </c>
      <c r="J94" s="166"/>
      <c r="K94" s="165">
        <v>85974389</v>
      </c>
      <c r="L94" s="166"/>
      <c r="M94" s="165">
        <v>155830492</v>
      </c>
      <c r="AJ94" s="165">
        <v>160253553</v>
      </c>
      <c r="AK94" s="140">
        <f t="shared" si="1"/>
        <v>-74279164</v>
      </c>
    </row>
    <row r="95" spans="1:39" ht="22.5" customHeight="1">
      <c r="A95" s="154" t="s">
        <v>271</v>
      </c>
      <c r="F95" s="166"/>
      <c r="G95" s="165">
        <v>145276026</v>
      </c>
      <c r="H95" s="166"/>
      <c r="I95" s="165">
        <v>8167126</v>
      </c>
      <c r="J95" s="166"/>
      <c r="K95" s="165">
        <v>31914153</v>
      </c>
      <c r="L95" s="166"/>
      <c r="M95" s="165">
        <v>4704416</v>
      </c>
      <c r="AJ95" s="165">
        <v>4704416</v>
      </c>
      <c r="AK95" s="140">
        <f t="shared" si="1"/>
        <v>27209737</v>
      </c>
    </row>
    <row r="96" spans="1:39" ht="22.5" customHeight="1">
      <c r="A96" s="154" t="s">
        <v>287</v>
      </c>
      <c r="F96" s="166"/>
      <c r="G96" s="165">
        <v>28878802</v>
      </c>
      <c r="H96" s="166"/>
      <c r="I96" s="165">
        <v>188074349</v>
      </c>
      <c r="J96" s="166"/>
      <c r="K96" s="165">
        <v>14244193</v>
      </c>
      <c r="L96" s="166"/>
      <c r="M96" s="165">
        <v>0</v>
      </c>
      <c r="AJ96" s="165">
        <v>0</v>
      </c>
      <c r="AK96" s="140">
        <f t="shared" si="1"/>
        <v>14244193</v>
      </c>
      <c r="AM96" s="156" t="s">
        <v>211</v>
      </c>
    </row>
    <row r="97" spans="1:37" ht="22.5" customHeight="1" thickBot="1">
      <c r="A97" s="154" t="s">
        <v>288</v>
      </c>
      <c r="F97" s="166"/>
      <c r="G97" s="165">
        <v>11265142</v>
      </c>
      <c r="H97" s="166"/>
      <c r="I97" s="165">
        <v>0</v>
      </c>
      <c r="J97" s="166"/>
      <c r="K97" s="165">
        <v>0</v>
      </c>
      <c r="L97" s="166"/>
      <c r="M97" s="165">
        <v>0</v>
      </c>
      <c r="O97" s="421">
        <v>92659</v>
      </c>
      <c r="P97" s="421">
        <v>78197</v>
      </c>
      <c r="Q97" s="422">
        <v>96557</v>
      </c>
      <c r="AJ97" s="165">
        <v>0</v>
      </c>
      <c r="AK97" s="140">
        <f t="shared" si="1"/>
        <v>0</v>
      </c>
    </row>
    <row r="98" spans="1:37" ht="23.5" customHeight="1">
      <c r="F98" s="164">
        <f>F90-'BS7-9'!C9</f>
        <v>0</v>
      </c>
      <c r="G98" s="164">
        <f>G90-'BS7-9'!D9</f>
        <v>0</v>
      </c>
      <c r="H98" s="164">
        <f>H90-'BS7-9'!E9</f>
        <v>0</v>
      </c>
      <c r="I98" s="164">
        <f>I90-'BS7-9'!F9</f>
        <v>0</v>
      </c>
      <c r="J98" s="164">
        <f>J90-'BS7-9'!G9</f>
        <v>0</v>
      </c>
      <c r="K98" s="164">
        <f>K90-'BS7-9'!J9</f>
        <v>0</v>
      </c>
      <c r="L98" s="164">
        <f>L90-'BS7-9'!I9</f>
        <v>0</v>
      </c>
      <c r="M98" s="164">
        <f>M90-'BS7-9'!L9</f>
        <v>0</v>
      </c>
      <c r="O98" s="411"/>
      <c r="P98" s="411"/>
      <c r="Q98" s="412"/>
      <c r="S98" s="413"/>
      <c r="U98" s="412"/>
      <c r="W98" s="412"/>
      <c r="AJ98" s="164"/>
      <c r="AK98" s="140"/>
    </row>
    <row r="99" spans="1:37" ht="23.5" customHeight="1">
      <c r="O99" s="414">
        <v>716092</v>
      </c>
      <c r="P99" s="414">
        <v>418987</v>
      </c>
      <c r="Q99" s="414">
        <v>716092</v>
      </c>
      <c r="S99" s="411">
        <v>505</v>
      </c>
      <c r="U99" s="411" t="s">
        <v>172</v>
      </c>
      <c r="W99" s="411">
        <v>505</v>
      </c>
      <c r="Z99" s="412" t="s">
        <v>172</v>
      </c>
    </row>
    <row r="100" spans="1:37" ht="23.5" customHeight="1">
      <c r="O100" s="414">
        <v>436886</v>
      </c>
      <c r="P100" s="414">
        <v>7428</v>
      </c>
      <c r="Q100" s="414">
        <v>436886</v>
      </c>
      <c r="S100" s="414">
        <v>46209</v>
      </c>
      <c r="U100" s="411" t="s">
        <v>172</v>
      </c>
      <c r="W100" s="414">
        <v>5570</v>
      </c>
      <c r="Z100" s="412" t="s">
        <v>172</v>
      </c>
    </row>
    <row r="101" spans="1:37" ht="23.5" customHeight="1">
      <c r="O101" s="414">
        <v>312997</v>
      </c>
      <c r="P101" s="414">
        <v>124025</v>
      </c>
      <c r="Q101" s="415">
        <v>312997</v>
      </c>
      <c r="S101" s="414">
        <v>58395</v>
      </c>
      <c r="U101" s="414">
        <v>-2892</v>
      </c>
      <c r="W101" s="414">
        <v>47800</v>
      </c>
      <c r="Z101" s="411" t="s">
        <v>172</v>
      </c>
    </row>
    <row r="102" spans="1:37" ht="23.5" customHeight="1">
      <c r="O102" s="414">
        <v>107675</v>
      </c>
      <c r="P102" s="414">
        <v>172244</v>
      </c>
      <c r="Q102" s="415">
        <v>78159</v>
      </c>
      <c r="S102" s="414">
        <v>4614</v>
      </c>
      <c r="U102" s="411">
        <v>-26</v>
      </c>
      <c r="W102" s="414">
        <v>59496</v>
      </c>
      <c r="Z102" s="412" t="s">
        <v>172</v>
      </c>
    </row>
    <row r="103" spans="1:37" ht="23.5" customHeight="1">
      <c r="O103" s="414">
        <v>73226</v>
      </c>
      <c r="P103" s="414">
        <v>32151</v>
      </c>
      <c r="Q103" s="415">
        <v>66038</v>
      </c>
      <c r="S103" s="411">
        <v>35</v>
      </c>
      <c r="U103" s="412" t="s">
        <v>172</v>
      </c>
      <c r="W103" s="414">
        <v>5198</v>
      </c>
      <c r="Z103" s="411" t="s">
        <v>172</v>
      </c>
    </row>
    <row r="104" spans="1:37" ht="23.5" customHeight="1">
      <c r="O104" s="414">
        <v>74110</v>
      </c>
      <c r="P104" s="414">
        <v>77010</v>
      </c>
      <c r="Q104" s="415">
        <v>55986</v>
      </c>
      <c r="S104" s="414">
        <v>1111</v>
      </c>
      <c r="U104" s="412" t="s">
        <v>172</v>
      </c>
      <c r="W104" s="411">
        <v>35</v>
      </c>
      <c r="Z104" s="414">
        <v>-2892</v>
      </c>
    </row>
    <row r="105" spans="1:37" ht="23.5" customHeight="1" thickBot="1">
      <c r="O105" s="416">
        <v>182</v>
      </c>
      <c r="P105" s="417">
        <v>1748</v>
      </c>
      <c r="Q105" s="418">
        <v>181</v>
      </c>
      <c r="S105" s="414">
        <v>614045</v>
      </c>
      <c r="U105" s="414">
        <v>-42217</v>
      </c>
      <c r="W105" s="414">
        <v>1111</v>
      </c>
      <c r="Z105" s="411">
        <v>-26</v>
      </c>
    </row>
    <row r="106" spans="1:37" ht="23.5" customHeight="1" thickBot="1">
      <c r="O106" s="395">
        <f>SUM(O97:O105)</f>
        <v>1813827</v>
      </c>
      <c r="P106" s="395">
        <f>SUM(P97:P105)</f>
        <v>911790</v>
      </c>
      <c r="Q106" s="395">
        <f>SUM(Q97:Q105)</f>
        <v>1762896</v>
      </c>
      <c r="S106" s="146">
        <f>SUM(S98:S105)</f>
        <v>724914</v>
      </c>
      <c r="U106" s="146">
        <f>SUM(U98:U105)</f>
        <v>-45135</v>
      </c>
      <c r="W106" s="417">
        <v>879563</v>
      </c>
      <c r="Z106" s="412" t="s">
        <v>172</v>
      </c>
    </row>
    <row r="107" spans="1:37" ht="23.5" customHeight="1">
      <c r="W107" s="146">
        <f>SUM(W99:W106)</f>
        <v>999278</v>
      </c>
      <c r="Z107" s="412" t="s">
        <v>172</v>
      </c>
    </row>
    <row r="108" spans="1:37" ht="23.5" customHeight="1" thickBot="1">
      <c r="Z108" s="417">
        <v>-47140</v>
      </c>
    </row>
    <row r="109" spans="1:37" ht="23.5" customHeight="1">
      <c r="Z109" s="146">
        <f>SUM(Z99:Z108)</f>
        <v>-50058</v>
      </c>
    </row>
  </sheetData>
  <mergeCells count="18">
    <mergeCell ref="A1:I1"/>
    <mergeCell ref="K4:M4"/>
    <mergeCell ref="K5:M5"/>
    <mergeCell ref="K6:M6"/>
    <mergeCell ref="G8:M8"/>
    <mergeCell ref="G5:I5"/>
    <mergeCell ref="G4:I4"/>
    <mergeCell ref="G6:I6"/>
    <mergeCell ref="K48:M48"/>
    <mergeCell ref="G50:M50"/>
    <mergeCell ref="A43:I43"/>
    <mergeCell ref="G45:I45"/>
    <mergeCell ref="K45:M45"/>
    <mergeCell ref="K46:M46"/>
    <mergeCell ref="K47:M47"/>
    <mergeCell ref="G46:I46"/>
    <mergeCell ref="G47:I47"/>
    <mergeCell ref="G48:I48"/>
  </mergeCells>
  <pageMargins left="0.7" right="0.7" top="0.48" bottom="0.5" header="0.5" footer="0.5"/>
  <pageSetup paperSize="9" scale="71" firstPageNumber="16" fitToHeight="0" orientation="portrait" blackAndWhite="1" useFirstPageNumber="1" r:id="rId1"/>
  <headerFooter alignWithMargins="0">
    <oddFooter>&amp;Lหมายเหตุประกอบงบการเงินเป็นส่วนหนึ่งของงบการเงินนี้
&amp;C&amp;P</oddFooter>
  </headerFooter>
  <rowBreaks count="1" manualBreakCount="1">
    <brk id="42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7</vt:i4>
      </vt:variant>
    </vt:vector>
  </HeadingPairs>
  <TitlesOfParts>
    <vt:vector size="16" baseType="lpstr">
      <vt:lpstr>BS7-9</vt:lpstr>
      <vt:lpstr>PL10-11</vt:lpstr>
      <vt:lpstr>Sheet2</vt:lpstr>
      <vt:lpstr>Sheet1</vt:lpstr>
      <vt:lpstr>SHC12</vt:lpstr>
      <vt:lpstr>SHC13</vt:lpstr>
      <vt:lpstr>SHS14</vt:lpstr>
      <vt:lpstr>SHS15</vt:lpstr>
      <vt:lpstr>CF16-17</vt:lpstr>
      <vt:lpstr>'BS7-9'!Print_Area</vt:lpstr>
      <vt:lpstr>'CF16-17'!Print_Area</vt:lpstr>
      <vt:lpstr>'PL10-11'!Print_Area</vt:lpstr>
      <vt:lpstr>'SHC12'!Print_Area</vt:lpstr>
      <vt:lpstr>'SHC13'!Print_Area</vt:lpstr>
      <vt:lpstr>'SHS14'!Print_Area</vt:lpstr>
      <vt:lpstr>'SHS15'!Print_Area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Thanradee Witrurat</dc:creator>
  <cp:lastModifiedBy>Somjai, Nigonyanont</cp:lastModifiedBy>
  <cp:lastPrinted>2021-02-22T13:39:36Z</cp:lastPrinted>
  <dcterms:created xsi:type="dcterms:W3CDTF">2018-08-20T14:59:32Z</dcterms:created>
  <dcterms:modified xsi:type="dcterms:W3CDTF">2021-02-22T13:39:43Z</dcterms:modified>
</cp:coreProperties>
</file>